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60" windowWidth="19200" windowHeight="11430" firstSheet="4" activeTab="4"/>
  </bookViews>
  <sheets>
    <sheet name="THANG 1" sheetId="11" state="hidden" r:id="rId1"/>
    <sheet name="THANG 2" sheetId="14" state="hidden" r:id="rId2"/>
    <sheet name="THANG 3" sheetId="15" state="hidden" r:id="rId3"/>
    <sheet name="QUI I" sheetId="16" state="hidden" r:id="rId4"/>
    <sheet name="TNTT QUY 2,3,4-2018" sheetId="17" r:id="rId5"/>
    <sheet name="Sheet1" sheetId="18" r:id="rId6"/>
  </sheets>
  <externalReferences>
    <externalReference r:id="rId7"/>
    <externalReference r:id="rId8"/>
    <externalReference r:id="rId9"/>
    <externalReference r:id="rId10"/>
  </externalReferences>
  <calcPr calcId="144525"/>
</workbook>
</file>

<file path=xl/calcChain.xml><?xml version="1.0" encoding="utf-8"?>
<calcChain xmlns="http://schemas.openxmlformats.org/spreadsheetml/2006/main">
  <c r="C4" i="17" l="1"/>
  <c r="C4" i="18" l="1"/>
  <c r="F18" i="18" l="1"/>
  <c r="G18" i="18" s="1"/>
  <c r="E18" i="18"/>
  <c r="D18" i="18"/>
  <c r="C18" i="18"/>
  <c r="E17" i="18"/>
  <c r="D17" i="18"/>
  <c r="C17" i="18"/>
  <c r="F17" i="18" s="1"/>
  <c r="G17" i="18" s="1"/>
  <c r="E16" i="18"/>
  <c r="D16" i="18"/>
  <c r="C16" i="18"/>
  <c r="F16" i="18" s="1"/>
  <c r="G16" i="18" s="1"/>
  <c r="E15" i="18"/>
  <c r="D15" i="18"/>
  <c r="C15" i="18"/>
  <c r="F15" i="18" s="1"/>
  <c r="G15" i="18" s="1"/>
  <c r="F14" i="18"/>
  <c r="G14" i="18" s="1"/>
  <c r="E14" i="18"/>
  <c r="D14" i="18"/>
  <c r="C14" i="18"/>
  <c r="E13" i="18"/>
  <c r="D13" i="18"/>
  <c r="C13" i="18"/>
  <c r="F13" i="18" s="1"/>
  <c r="G13" i="18" s="1"/>
  <c r="E12" i="18"/>
  <c r="D12" i="18"/>
  <c r="C12" i="18"/>
  <c r="F12" i="18" s="1"/>
  <c r="G12" i="18" s="1"/>
  <c r="E11" i="18"/>
  <c r="D11" i="18"/>
  <c r="C11" i="18"/>
  <c r="F11" i="18" s="1"/>
  <c r="G11" i="18" s="1"/>
  <c r="F10" i="18"/>
  <c r="G10" i="18" s="1"/>
  <c r="E10" i="18"/>
  <c r="D10" i="18"/>
  <c r="C10" i="18"/>
  <c r="E9" i="18"/>
  <c r="D9" i="18"/>
  <c r="C9" i="18"/>
  <c r="F9" i="18" s="1"/>
  <c r="G9" i="18" s="1"/>
  <c r="E8" i="18"/>
  <c r="D8" i="18"/>
  <c r="C8" i="18"/>
  <c r="F8" i="18" s="1"/>
  <c r="G8" i="18" s="1"/>
  <c r="E7" i="18"/>
  <c r="D7" i="18"/>
  <c r="C7" i="18"/>
  <c r="F7" i="18" s="1"/>
  <c r="G7" i="18" s="1"/>
  <c r="F6" i="18"/>
  <c r="G6" i="18" s="1"/>
  <c r="E6" i="18"/>
  <c r="D6" i="18"/>
  <c r="C6" i="18"/>
  <c r="E5" i="18"/>
  <c r="D5" i="18"/>
  <c r="C5" i="18"/>
  <c r="F5" i="18" s="1"/>
  <c r="G5" i="18" s="1"/>
  <c r="E4" i="18"/>
  <c r="D4" i="18"/>
  <c r="F4" i="18"/>
  <c r="G5" i="17"/>
  <c r="G6" i="17"/>
  <c r="G7" i="17"/>
  <c r="G8" i="17"/>
  <c r="G9" i="17"/>
  <c r="G10" i="17"/>
  <c r="G11" i="17"/>
  <c r="G12" i="17"/>
  <c r="G13" i="17"/>
  <c r="G14" i="17"/>
  <c r="G15" i="17"/>
  <c r="G16" i="17"/>
  <c r="G17" i="17"/>
  <c r="G18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4" i="17"/>
  <c r="G4" i="17" s="1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C16" i="17"/>
  <c r="D18" i="17"/>
  <c r="D17" i="17"/>
  <c r="D16" i="17"/>
  <c r="D15" i="17"/>
  <c r="D14" i="17"/>
  <c r="D13" i="17"/>
  <c r="D12" i="17"/>
  <c r="D11" i="17"/>
  <c r="D10" i="17"/>
  <c r="D9" i="17"/>
  <c r="D8" i="17"/>
  <c r="D7" i="17"/>
  <c r="D6" i="17"/>
  <c r="D5" i="17"/>
  <c r="D4" i="17"/>
  <c r="C18" i="17"/>
  <c r="C17" i="17"/>
  <c r="C15" i="17"/>
  <c r="C14" i="17"/>
  <c r="C13" i="17"/>
  <c r="C12" i="17"/>
  <c r="C11" i="17"/>
  <c r="C10" i="17"/>
  <c r="C9" i="17"/>
  <c r="C8" i="17"/>
  <c r="C7" i="17"/>
  <c r="C6" i="17"/>
  <c r="C5" i="17"/>
  <c r="G4" i="18" l="1"/>
  <c r="F19" i="18"/>
  <c r="G19" i="18" s="1"/>
  <c r="F19" i="17"/>
  <c r="G19" i="17" s="1"/>
  <c r="K30" i="15"/>
  <c r="F15" i="16"/>
  <c r="F16" i="16"/>
  <c r="F28" i="16"/>
  <c r="F29" i="16"/>
  <c r="F30" i="16"/>
  <c r="F16" i="15"/>
  <c r="J16" i="15" s="1"/>
  <c r="K16" i="15" s="1"/>
  <c r="K31" i="14"/>
  <c r="F15" i="15"/>
  <c r="J15" i="15" s="1"/>
  <c r="K15" i="15" s="1"/>
  <c r="F14" i="15"/>
  <c r="J14" i="15" s="1"/>
  <c r="K14" i="15" s="1"/>
  <c r="F13" i="15"/>
  <c r="F12" i="15"/>
  <c r="F11" i="15"/>
  <c r="F10" i="15"/>
  <c r="F9" i="15"/>
  <c r="F8" i="15"/>
  <c r="F7" i="15"/>
  <c r="F6" i="15"/>
  <c r="F5" i="15"/>
  <c r="J16" i="14"/>
  <c r="K16" i="14" s="1"/>
  <c r="F16" i="14"/>
  <c r="F15" i="14"/>
  <c r="J15" i="14" s="1"/>
  <c r="K15" i="14" s="1"/>
  <c r="F14" i="14"/>
  <c r="F13" i="14"/>
  <c r="F12" i="14"/>
  <c r="F11" i="14"/>
  <c r="F10" i="14"/>
  <c r="F9" i="14"/>
  <c r="F8" i="14"/>
  <c r="F7" i="14"/>
  <c r="F6" i="14"/>
  <c r="F5" i="14"/>
  <c r="F16" i="11"/>
  <c r="J16" i="11" s="1"/>
  <c r="C22" i="18" l="1"/>
  <c r="C21" i="18"/>
  <c r="C22" i="17"/>
  <c r="C21" i="17"/>
  <c r="H5" i="15"/>
  <c r="J5" i="15" s="1"/>
  <c r="H6" i="15"/>
  <c r="J6" i="15" s="1"/>
  <c r="K6" i="15" s="1"/>
  <c r="H7" i="15"/>
  <c r="J7" i="15" s="1"/>
  <c r="K7" i="15" s="1"/>
  <c r="H8" i="15"/>
  <c r="J8" i="15" s="1"/>
  <c r="K8" i="15" s="1"/>
  <c r="H9" i="15"/>
  <c r="J9" i="15" s="1"/>
  <c r="K9" i="15" s="1"/>
  <c r="H10" i="15"/>
  <c r="J10" i="15" s="1"/>
  <c r="K10" i="15" s="1"/>
  <c r="H11" i="15"/>
  <c r="J11" i="15" s="1"/>
  <c r="K11" i="15" s="1"/>
  <c r="H12" i="15"/>
  <c r="J12" i="15" s="1"/>
  <c r="K12" i="15" s="1"/>
  <c r="H13" i="15"/>
  <c r="J13" i="15" s="1"/>
  <c r="K13" i="15" s="1"/>
  <c r="J7" i="14"/>
  <c r="K7" i="14" s="1"/>
  <c r="J11" i="14"/>
  <c r="K11" i="14" s="1"/>
  <c r="J12" i="14"/>
  <c r="K12" i="14" s="1"/>
  <c r="J5" i="14"/>
  <c r="H5" i="14"/>
  <c r="H6" i="14"/>
  <c r="J6" i="14" s="1"/>
  <c r="K6" i="14" s="1"/>
  <c r="H7" i="14"/>
  <c r="H8" i="14"/>
  <c r="J8" i="14" s="1"/>
  <c r="K8" i="14" s="1"/>
  <c r="H9" i="14"/>
  <c r="J9" i="14" s="1"/>
  <c r="K9" i="14" s="1"/>
  <c r="H10" i="14"/>
  <c r="J10" i="14" s="1"/>
  <c r="K10" i="14" s="1"/>
  <c r="H11" i="14"/>
  <c r="H12" i="14"/>
  <c r="H13" i="14"/>
  <c r="J13" i="14" s="1"/>
  <c r="K13" i="14" s="1"/>
  <c r="H14" i="14"/>
  <c r="J14" i="14" s="1"/>
  <c r="K14" i="14" s="1"/>
  <c r="K16" i="11"/>
  <c r="K31" i="11" s="1"/>
  <c r="F9" i="16"/>
  <c r="F7" i="16"/>
  <c r="F14" i="16"/>
  <c r="F10" i="16"/>
  <c r="F6" i="16"/>
  <c r="F4" i="16"/>
  <c r="F5" i="16"/>
  <c r="F8" i="16"/>
  <c r="F11" i="16"/>
  <c r="F12" i="16"/>
  <c r="F13" i="16"/>
  <c r="F17" i="16"/>
  <c r="F18" i="16"/>
  <c r="F19" i="16"/>
  <c r="F20" i="16"/>
  <c r="F21" i="16"/>
  <c r="F22" i="16"/>
  <c r="F23" i="16"/>
  <c r="F24" i="16"/>
  <c r="F25" i="16"/>
  <c r="F26" i="16"/>
  <c r="F27" i="16"/>
  <c r="F31" i="16" l="1"/>
  <c r="J30" i="15"/>
  <c r="K5" i="15"/>
  <c r="K5" i="14"/>
  <c r="J31" i="14"/>
  <c r="D33" i="14"/>
  <c r="D34" i="14"/>
  <c r="M36" i="14"/>
  <c r="M35" i="14"/>
  <c r="F15" i="11"/>
  <c r="J15" i="11" s="1"/>
  <c r="K15" i="11" s="1"/>
  <c r="C34" i="16" l="1"/>
  <c r="C33" i="16"/>
  <c r="F14" i="11"/>
  <c r="F13" i="11"/>
  <c r="F12" i="11"/>
  <c r="F11" i="11"/>
  <c r="F10" i="11"/>
  <c r="F9" i="11"/>
  <c r="F8" i="11"/>
  <c r="F7" i="11"/>
  <c r="F6" i="11"/>
  <c r="F5" i="11"/>
  <c r="H7" i="11" l="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C33" i="11" l="1"/>
  <c r="N26" i="11"/>
  <c r="J31" i="11"/>
  <c r="D33" i="15"/>
  <c r="D32" i="15"/>
  <c r="C34" i="11" l="1"/>
</calcChain>
</file>

<file path=xl/sharedStrings.xml><?xml version="1.0" encoding="utf-8"?>
<sst xmlns="http://schemas.openxmlformats.org/spreadsheetml/2006/main" count="288" uniqueCount="92">
  <si>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</si>
  <si>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</si>
  <si>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</si>
  <si>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</si>
  <si>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</si>
  <si>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</si>
  <si>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</si>
  <si>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</si>
  <si>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</si>
  <si>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</si>
  <si>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</si>
  <si>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</si>
  <si>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</si>
  <si>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</si>
  <si>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</si>
  <si>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</si>
  <si>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</si>
  <si>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</si>
  <si>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</si>
  <si>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</si>
  <si>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</si>
  <si>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</si>
  <si>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</si>
  <si>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</si>
  <si>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</si>
  <si>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</si>
  <si>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</si>
  <si>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</si>
  <si>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</si>
  <si>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</si>
  <si>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</si>
  <si>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</si>
  <si>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</si>
  <si>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</si>
  <si>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</si>
  <si>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</si>
  <si>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</si>
  <si>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</si>
  <si>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</si>
  <si>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</si>
  <si>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</si>
  <si>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</si>
  <si>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</si>
  <si>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</si>
  <si>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</si>
  <si>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</si>
  <si>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</si>
  <si>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</si>
  <si>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</si>
  <si>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</si>
  <si>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</si>
  <si>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</si>
  <si>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</si>
  <si>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</si>
  <si>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</si>
  <si>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</si>
  <si>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</si>
  <si>
    <t>Hồ Văn Quân</t>
  </si>
  <si>
    <t>Lương Công Ri</t>
  </si>
  <si>
    <t>Văn Công Dư</t>
  </si>
  <si>
    <t>Nguyễn Thị Nhung</t>
  </si>
  <si>
    <t>Trần Thị Thu Hà</t>
  </si>
  <si>
    <t>TP.Hồ Chí Minh, ngày   20  tháng  3  năm 2019</t>
  </si>
  <si>
    <t>STT</t>
  </si>
  <si>
    <t>Họ và tên</t>
  </si>
  <si>
    <t>- Chi bộ trích lại 30%:</t>
  </si>
  <si>
    <t>- Chi bộ nộp 70%:</t>
  </si>
  <si>
    <t xml:space="preserve">Tổng số tiền 
đóng đảng phí 
Quý 2,3,4 </t>
  </si>
  <si>
    <t>Thu nhập 
TT Quý 2</t>
  </si>
  <si>
    <t>Thu nhập 
TT Quý 3</t>
  </si>
  <si>
    <t>Thu nhập 
TT Quý 4</t>
  </si>
  <si>
    <t>Thu nhập 
TT Quý 2,3,4</t>
  </si>
  <si>
    <t>(Ký tên ghi rõ họ tên)</t>
  </si>
  <si>
    <t>TP.Hồ Chí Minh, ngày    tháng     năm 2019</t>
  </si>
  <si>
    <r>
      <rPr>
        <b/>
        <sz val="16"/>
        <color theme="1"/>
        <rFont val="Times New Roman"/>
        <family val="1"/>
      </rPr>
      <t>BẢNG TỔNG HỢP</t>
    </r>
    <r>
      <rPr>
        <b/>
        <sz val="14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Thu nhập tăng thêm Quý 2,3,4 năm 2018 dùng để tính đóng đảng phí 
Theo nghị quyết số 03/2018/NQ-HĐND, ngày 16 tháng 3 năm 2018</t>
    </r>
  </si>
  <si>
    <t>Nguyễn Tiến Nhân</t>
  </si>
  <si>
    <t>Nguyễn Vân Giang</t>
  </si>
  <si>
    <t>Nguyễn Văn Dũng</t>
  </si>
  <si>
    <t>Nguyễn Văn Yên</t>
  </si>
  <si>
    <t>Võ Đắc Thịnh</t>
  </si>
  <si>
    <t>Huỳnh Ngọc Mai</t>
  </si>
  <si>
    <t>Đỗ Thị Phương Khanh</t>
  </si>
  <si>
    <t>Nguyễn Cao Phong</t>
  </si>
  <si>
    <t>Nguyễn Vũ Xuân Thì</t>
  </si>
  <si>
    <t>Chung Trần Thế Vinh</t>
  </si>
  <si>
    <t>Phạm Minh Nghĩa</t>
  </si>
  <si>
    <t>Võ Minh Quang</t>
  </si>
  <si>
    <t>Quách Minh Thử</t>
  </si>
  <si>
    <t>Châu Văn Bảo</t>
  </si>
  <si>
    <t>Ký nộp</t>
  </si>
  <si>
    <r>
      <rPr>
        <sz val="11"/>
        <rFont val="Times New Roman"/>
        <family val="1"/>
      </rPr>
      <t>Phạm Nguyễn Đức</t>
    </r>
    <r>
      <rPr>
        <sz val="12"/>
        <rFont val="Times New Roman"/>
        <family val="1"/>
      </rPr>
      <t xml:space="preserve"> Trung</t>
    </r>
  </si>
  <si>
    <r>
      <rPr>
        <sz val="11"/>
        <color theme="1"/>
        <rFont val="Times New Roman"/>
        <family val="1"/>
      </rPr>
      <t>ĐẢNG BỘ TRƯỜNG CAO ĐẲNG 
LÝ TỰ TRỌNG THÀNH PHỐ HỒ CHÍ MINH</t>
    </r>
    <r>
      <rPr>
        <b/>
        <sz val="11"/>
        <color theme="1"/>
        <rFont val="Times New Roman"/>
        <family val="1"/>
      </rPr>
      <t xml:space="preserve">
CHI BỘ 03
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</si>
</sst>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0" fillId="0" borderId="0"/>
    <xf numFmtId="0" fontId="8" fillId="0" borderId="0"/>
  </cellStyleXfs>
  <cellXfs count="134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0" xfId="0" applyNumberFormat="1" applyFont="1"/>
    <xf numFmtId="164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4" fontId="8" fillId="3" borderId="7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vertical="center"/>
    </xf>
    <xf numFmtId="164" fontId="2" fillId="3" borderId="0" xfId="0" applyNumberFormat="1" applyFont="1" applyFill="1"/>
    <xf numFmtId="164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43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4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quotePrefix="1" applyFont="1" applyFill="1" applyAlignment="1">
      <alignment vertical="center"/>
    </xf>
    <xf numFmtId="164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2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3" fontId="8" fillId="3" borderId="1" xfId="1" applyNumberFormat="1" applyFont="1" applyFill="1" applyBorder="1" applyAlignment="1">
      <alignment horizontal="right" vertical="center" wrapText="1"/>
    </xf>
    <xf numFmtId="0" fontId="2" fillId="3" borderId="0" xfId="0" applyFont="1" applyFill="1" applyAlignment="1">
      <alignment wrapText="1"/>
    </xf>
    <xf numFmtId="164" fontId="9" fillId="3" borderId="1" xfId="0" applyNumberFormat="1" applyFont="1" applyFill="1" applyBorder="1" applyAlignment="1">
      <alignment vertical="center"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center" wrapText="1"/>
    </xf>
    <xf numFmtId="164" fontId="9" fillId="3" borderId="0" xfId="0" applyNumberFormat="1" applyFont="1" applyFill="1" applyAlignment="1">
      <alignment horizontal="center" vertical="center" wrapText="1"/>
    </xf>
    <xf numFmtId="0" fontId="8" fillId="3" borderId="0" xfId="0" quotePrefix="1" applyFont="1" applyFill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43" fontId="8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3" fontId="8" fillId="3" borderId="1" xfId="2" applyNumberFormat="1" applyFont="1" applyFill="1" applyBorder="1" applyAlignment="1">
      <alignment vertical="center" wrapText="1"/>
    </xf>
    <xf numFmtId="3" fontId="8" fillId="3" borderId="1" xfId="5" applyNumberFormat="1" applyFont="1" applyFill="1" applyBorder="1" applyAlignment="1">
      <alignment vertical="center" wrapText="1"/>
    </xf>
    <xf numFmtId="0" fontId="8" fillId="0" borderId="0" xfId="0" applyFont="1" applyAlignment="1">
      <alignment horizontal="left" wrapText="1"/>
    </xf>
    <xf numFmtId="3" fontId="9" fillId="3" borderId="1" xfId="1" applyNumberFormat="1" applyFont="1" applyFill="1" applyBorder="1" applyAlignment="1">
      <alignment horizontal="right" vertical="center" wrapText="1"/>
    </xf>
    <xf numFmtId="0" fontId="9" fillId="3" borderId="0" xfId="0" quotePrefix="1" applyFont="1" applyFill="1" applyAlignment="1">
      <alignment horizontal="left" vertical="center" wrapText="1"/>
    </xf>
    <xf numFmtId="0" fontId="8" fillId="3" borderId="11" xfId="0" applyFont="1" applyFill="1" applyBorder="1" applyAlignment="1">
      <alignment horizontal="left" vertical="center"/>
    </xf>
    <xf numFmtId="3" fontId="8" fillId="3" borderId="12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15" fillId="0" borderId="1" xfId="0" applyFont="1" applyBorder="1" applyAlignment="1">
      <alignment vertical="center"/>
    </xf>
    <xf numFmtId="2" fontId="17" fillId="3" borderId="6" xfId="1" applyNumberFormat="1" applyFont="1" applyFill="1" applyBorder="1" applyAlignment="1">
      <alignment horizontal="center" vertical="center"/>
    </xf>
    <xf numFmtId="2" fontId="17" fillId="3" borderId="7" xfId="1" applyNumberFormat="1" applyFont="1" applyFill="1" applyBorder="1" applyAlignment="1">
      <alignment horizontal="center" vertical="center"/>
    </xf>
    <xf numFmtId="2" fontId="17" fillId="3" borderId="8" xfId="1" applyNumberFormat="1" applyFont="1" applyFill="1" applyBorder="1" applyAlignment="1">
      <alignment horizontal="center" vertical="center"/>
    </xf>
    <xf numFmtId="2" fontId="17" fillId="3" borderId="9" xfId="1" applyNumberFormat="1" applyFont="1" applyFill="1" applyBorder="1" applyAlignment="1">
      <alignment horizontal="center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164" fontId="9" fillId="3" borderId="2" xfId="1" applyNumberFormat="1" applyFont="1" applyFill="1" applyBorder="1" applyAlignment="1">
      <alignment horizontal="center" vertical="center"/>
    </xf>
    <xf numFmtId="164" fontId="9" fillId="3" borderId="5" xfId="1" applyNumberFormat="1" applyFont="1" applyFill="1" applyBorder="1" applyAlignment="1">
      <alignment horizontal="center" vertical="center"/>
    </xf>
    <xf numFmtId="164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4" fillId="3" borderId="0" xfId="0" applyFont="1" applyFill="1" applyAlignment="1">
      <alignment horizontal="center" wrapText="1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0" fontId="19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9" fillId="3" borderId="2" xfId="1" applyNumberFormat="1" applyFont="1" applyFill="1" applyBorder="1" applyAlignment="1">
      <alignment horizontal="center" vertical="center" wrapText="1"/>
    </xf>
    <xf numFmtId="164" fontId="9" fillId="3" borderId="5" xfId="1" applyNumberFormat="1" applyFont="1" applyFill="1" applyBorder="1" applyAlignment="1">
      <alignment horizontal="center" vertical="center" wrapText="1"/>
    </xf>
  </cellXfs>
  <cellStyles count="7">
    <cellStyle name="Comma" xfId="1" builtinId="3"/>
    <cellStyle name="Normal" xfId="0" builtinId="0"/>
    <cellStyle name="Normal 2" xfId="4"/>
    <cellStyle name="Normal 3" xfId="5"/>
    <cellStyle name="Normal 4" xfId="6"/>
    <cellStyle name="Percent" xfId="2" builtin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50428</xdr:colOff>
      <xdr:row>0</xdr:row>
      <xdr:rowOff>420781</xdr:rowOff>
    </xdr:from>
    <xdr:to>
      <xdr:col>5</xdr:col>
      <xdr:colOff>866775</xdr:colOff>
      <xdr:row>0</xdr:row>
      <xdr:rowOff>420782</xdr:rowOff>
    </xdr:to>
    <xdr:cxnSp macro="">
      <xdr:nvCxnSpPr>
        <xdr:cNvPr id="11" name="Straight Connector 10"/>
        <xdr:cNvCxnSpPr/>
      </xdr:nvCxnSpPr>
      <xdr:spPr>
        <a:xfrm flipV="1">
          <a:off x="4108078" y="420781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707653</xdr:colOff>
      <xdr:row>0</xdr:row>
      <xdr:rowOff>401732</xdr:rowOff>
    </xdr:from>
    <xdr:to>
      <xdr:col>6</xdr:col>
      <xdr:colOff>457200</xdr:colOff>
      <xdr:row>0</xdr:row>
      <xdr:rowOff>401733</xdr:rowOff>
    </xdr:to>
    <xdr:cxnSp macro="">
      <xdr:nvCxnSpPr>
        <xdr:cNvPr id="3" name="Straight Connector 2"/>
        <xdr:cNvCxnSpPr/>
      </xdr:nvCxnSpPr>
      <xdr:spPr>
        <a:xfrm flipV="1">
          <a:off x="4079503" y="401732"/>
          <a:ext cx="174027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50428</xdr:colOff>
      <xdr:row>0</xdr:row>
      <xdr:rowOff>381000</xdr:rowOff>
    </xdr:from>
    <xdr:to>
      <xdr:col>6</xdr:col>
      <xdr:colOff>838200</xdr:colOff>
      <xdr:row>0</xdr:row>
      <xdr:rowOff>382684</xdr:rowOff>
    </xdr:to>
    <xdr:cxnSp macro="">
      <xdr:nvCxnSpPr>
        <xdr:cNvPr id="2" name="Straight Connector 1"/>
        <xdr:cNvCxnSpPr/>
      </xdr:nvCxnSpPr>
      <xdr:spPr>
        <a:xfrm flipV="1">
          <a:off x="4593853" y="381000"/>
          <a:ext cx="1683122" cy="168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.Admin\Downloads\tntt-q2-201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.Admin\Downloads\tntt-q3-201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.Admin\Downloads\tntt-q4-201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tntt-q2-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2-2018"/>
    </sheetNames>
    <sheetDataSet>
      <sheetData sheetId="0">
        <row r="13">
          <cell r="AB13">
            <v>14922648</v>
          </cell>
        </row>
        <row r="14">
          <cell r="AB14">
            <v>10389600.000000002</v>
          </cell>
        </row>
        <row r="15">
          <cell r="AB15">
            <v>13637520</v>
          </cell>
        </row>
        <row r="16">
          <cell r="AB16">
            <v>10155600</v>
          </cell>
        </row>
        <row r="17">
          <cell r="AB17">
            <v>14952600</v>
          </cell>
        </row>
        <row r="18">
          <cell r="AB18">
            <v>12238200.000000002</v>
          </cell>
        </row>
        <row r="19">
          <cell r="AB19">
            <v>10881000</v>
          </cell>
        </row>
        <row r="20">
          <cell r="AB20">
            <v>10881000</v>
          </cell>
        </row>
        <row r="21">
          <cell r="AB21">
            <v>10108800</v>
          </cell>
        </row>
        <row r="23">
          <cell r="AB23">
            <v>4004910</v>
          </cell>
        </row>
        <row r="24">
          <cell r="AB24">
            <v>8086104</v>
          </cell>
        </row>
        <row r="25">
          <cell r="AB25">
            <v>9617400</v>
          </cell>
        </row>
        <row r="26">
          <cell r="AB26">
            <v>9149400</v>
          </cell>
        </row>
        <row r="27">
          <cell r="AB27">
            <v>7792200</v>
          </cell>
        </row>
        <row r="28">
          <cell r="AB28">
            <v>6247800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"/>
      <sheetName val="T7-18"/>
      <sheetName val="T8-18"/>
      <sheetName val="T9-18"/>
      <sheetName val="Sheet3"/>
      <sheetName val="Sheet4"/>
    </sheetNames>
    <sheetDataSet>
      <sheetData sheetId="0">
        <row r="13">
          <cell r="AB13">
            <v>15955754.399999999</v>
          </cell>
        </row>
        <row r="14">
          <cell r="AB14">
            <v>11108880.000000002</v>
          </cell>
        </row>
        <row r="15">
          <cell r="AB15">
            <v>14581656</v>
          </cell>
        </row>
        <row r="16">
          <cell r="AB16">
            <v>10858680</v>
          </cell>
        </row>
        <row r="17">
          <cell r="AB17">
            <v>15987780</v>
          </cell>
        </row>
        <row r="18">
          <cell r="AB18">
            <v>13085460</v>
          </cell>
        </row>
        <row r="19">
          <cell r="AB19">
            <v>11634300.000000002</v>
          </cell>
        </row>
        <row r="20">
          <cell r="AB20">
            <v>11634300.000000002</v>
          </cell>
        </row>
        <row r="21">
          <cell r="AB21">
            <v>10808640</v>
          </cell>
        </row>
        <row r="22">
          <cell r="AB22">
            <v>9982980</v>
          </cell>
        </row>
        <row r="23">
          <cell r="AB23">
            <v>12968866.799999999</v>
          </cell>
        </row>
        <row r="24">
          <cell r="AB24">
            <v>6855480</v>
          </cell>
        </row>
        <row r="25">
          <cell r="AB25">
            <v>3702960.0000000005</v>
          </cell>
        </row>
        <row r="26">
          <cell r="AB26">
            <v>9782820</v>
          </cell>
        </row>
        <row r="27">
          <cell r="AB27">
            <v>8331660</v>
          </cell>
        </row>
        <row r="28">
          <cell r="AB28">
            <v>6680340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"/>
    </sheetNames>
    <sheetDataSet>
      <sheetData sheetId="0">
        <row r="18">
          <cell r="AB18">
            <v>15955754.399999999</v>
          </cell>
        </row>
        <row r="19">
          <cell r="AB19">
            <v>11108880.000000002</v>
          </cell>
        </row>
        <row r="20">
          <cell r="AB20">
            <v>14706255.600000001</v>
          </cell>
        </row>
        <row r="21">
          <cell r="AB21">
            <v>10858680</v>
          </cell>
        </row>
        <row r="22">
          <cell r="AB22">
            <v>15987780</v>
          </cell>
        </row>
        <row r="23">
          <cell r="AB23">
            <v>13085460</v>
          </cell>
        </row>
        <row r="24">
          <cell r="AB24">
            <v>11634300.000000002</v>
          </cell>
        </row>
        <row r="25">
          <cell r="AB25">
            <v>7756200.0000000009</v>
          </cell>
        </row>
        <row r="26">
          <cell r="AB26">
            <v>4153320.0000000005</v>
          </cell>
        </row>
        <row r="27">
          <cell r="AB27">
            <v>11634300.000000002</v>
          </cell>
        </row>
        <row r="28">
          <cell r="AB28">
            <v>9982980</v>
          </cell>
        </row>
        <row r="29">
          <cell r="AB29">
            <v>12968866.799999999</v>
          </cell>
        </row>
        <row r="30">
          <cell r="AB30">
            <v>11108880.000000002</v>
          </cell>
        </row>
        <row r="31">
          <cell r="AB31">
            <v>9782820</v>
          </cell>
        </row>
        <row r="32">
          <cell r="AB32">
            <v>8331660</v>
          </cell>
        </row>
        <row r="33">
          <cell r="AB33">
            <v>7506000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2-2018"/>
    </sheetNames>
    <sheetDataSet>
      <sheetData sheetId="0">
        <row r="22">
          <cell r="AB22">
            <v>9336600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Normal="100" workbookViewId="0">
      <pane ySplit="4" topLeftCell="A5" activePane="bottomLeft" state="frozen"/>
      <selection pane="bottomLeft" activeCell="Q50" sqref="Q50"/>
    </sheetView>
  </sheetViews>
  <sheetFormatPr defaultRowHeight="15" x14ac:dyDescent="0.25"/>
  <cols>
    <col min="1" max="1" width="6.5703125" customWidth="1"/>
    <col min="2" max="2" width="27.7109375" customWidth="1"/>
    <col min="3" max="3" width="16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0.5703125" customWidth="1"/>
    <col min="9" max="9" width="13.140625" customWidth="1"/>
    <col min="10" max="10" width="12.8554687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107" t="s">
        <v>42</v>
      </c>
      <c r="B1" s="108"/>
      <c r="C1" s="108"/>
      <c r="D1" s="108"/>
      <c r="E1" s="108"/>
      <c r="F1" s="108"/>
      <c r="G1" s="107" t="s">
        <v>6</v>
      </c>
      <c r="H1" s="108"/>
      <c r="I1" s="108"/>
      <c r="J1" s="108"/>
      <c r="K1" s="108"/>
    </row>
    <row r="2" spans="1:14" ht="50.25" customHeight="1" x14ac:dyDescent="0.25">
      <c r="A2" s="109" t="s">
        <v>43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11" t="s">
        <v>27</v>
      </c>
      <c r="F3" s="112"/>
      <c r="G3" s="111" t="s">
        <v>28</v>
      </c>
      <c r="H3" s="113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40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>C16*E16</f>
        <v>0</v>
      </c>
      <c r="G16" s="37"/>
      <c r="H16" s="38"/>
      <c r="I16" s="41">
        <v>1390001</v>
      </c>
      <c r="J16" s="39">
        <f>(C16+D16+F16+H16)*I16</f>
        <v>3711302.67</v>
      </c>
      <c r="K16" s="39">
        <f>J16*1%</f>
        <v>37113.026700000002</v>
      </c>
    </row>
    <row r="17" spans="1:14" s="32" customFormat="1" ht="20.100000000000001" customHeight="1" x14ac:dyDescent="0.25">
      <c r="A17" s="33">
        <v>13</v>
      </c>
      <c r="B17" s="34" t="s">
        <v>16</v>
      </c>
      <c r="C17" s="92" t="s">
        <v>25</v>
      </c>
      <c r="D17" s="93"/>
      <c r="E17" s="93"/>
      <c r="F17" s="93"/>
      <c r="G17" s="93"/>
      <c r="H17" s="93"/>
      <c r="I17" s="93"/>
      <c r="J17" s="94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95"/>
      <c r="D18" s="96"/>
      <c r="E18" s="96"/>
      <c r="F18" s="96"/>
      <c r="G18" s="96"/>
      <c r="H18" s="96"/>
      <c r="I18" s="96"/>
      <c r="J18" s="97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18</v>
      </c>
      <c r="C19" s="95"/>
      <c r="D19" s="96"/>
      <c r="E19" s="96"/>
      <c r="F19" s="96"/>
      <c r="G19" s="96"/>
      <c r="H19" s="96"/>
      <c r="I19" s="96"/>
      <c r="J19" s="97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19</v>
      </c>
      <c r="C20" s="95"/>
      <c r="D20" s="96"/>
      <c r="E20" s="96"/>
      <c r="F20" s="96"/>
      <c r="G20" s="96"/>
      <c r="H20" s="96"/>
      <c r="I20" s="96"/>
      <c r="J20" s="97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20</v>
      </c>
      <c r="C21" s="95"/>
      <c r="D21" s="96"/>
      <c r="E21" s="96"/>
      <c r="F21" s="96"/>
      <c r="G21" s="96"/>
      <c r="H21" s="96"/>
      <c r="I21" s="96"/>
      <c r="J21" s="97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21</v>
      </c>
      <c r="C22" s="95"/>
      <c r="D22" s="96"/>
      <c r="E22" s="96"/>
      <c r="F22" s="96"/>
      <c r="G22" s="96"/>
      <c r="H22" s="96"/>
      <c r="I22" s="96"/>
      <c r="J22" s="97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22</v>
      </c>
      <c r="C23" s="95"/>
      <c r="D23" s="96"/>
      <c r="E23" s="96"/>
      <c r="F23" s="96"/>
      <c r="G23" s="96"/>
      <c r="H23" s="96"/>
      <c r="I23" s="96"/>
      <c r="J23" s="97"/>
      <c r="K23" s="42">
        <v>3000</v>
      </c>
    </row>
    <row r="24" spans="1:14" s="32" customFormat="1" ht="20.100000000000001" customHeight="1" x14ac:dyDescent="0.25">
      <c r="A24" s="33">
        <v>20</v>
      </c>
      <c r="B24" s="34" t="s">
        <v>23</v>
      </c>
      <c r="C24" s="95"/>
      <c r="D24" s="96"/>
      <c r="E24" s="96"/>
      <c r="F24" s="96"/>
      <c r="G24" s="96"/>
      <c r="H24" s="96"/>
      <c r="I24" s="96"/>
      <c r="J24" s="97"/>
      <c r="K24" s="42">
        <v>3000</v>
      </c>
    </row>
    <row r="25" spans="1:14" s="40" customFormat="1" ht="20.100000000000001" customHeight="1" x14ac:dyDescent="0.25">
      <c r="A25" s="33">
        <v>21</v>
      </c>
      <c r="B25" s="34" t="s">
        <v>39</v>
      </c>
      <c r="C25" s="95"/>
      <c r="D25" s="96"/>
      <c r="E25" s="96"/>
      <c r="F25" s="96"/>
      <c r="G25" s="96"/>
      <c r="H25" s="96"/>
      <c r="I25" s="96"/>
      <c r="J25" s="97"/>
      <c r="K25" s="42">
        <v>3000</v>
      </c>
    </row>
    <row r="26" spans="1:14" s="32" customFormat="1" ht="20.100000000000001" customHeight="1" x14ac:dyDescent="0.25">
      <c r="A26" s="33">
        <v>22</v>
      </c>
      <c r="B26" s="34" t="s">
        <v>24</v>
      </c>
      <c r="C26" s="95"/>
      <c r="D26" s="96"/>
      <c r="E26" s="96"/>
      <c r="F26" s="96"/>
      <c r="G26" s="96"/>
      <c r="H26" s="96"/>
      <c r="I26" s="96"/>
      <c r="J26" s="97"/>
      <c r="K26" s="42">
        <v>3000</v>
      </c>
      <c r="N26" s="43">
        <f>SUM(K5:K26)</f>
        <v>776655.59590000007</v>
      </c>
    </row>
    <row r="27" spans="1:14" s="32" customFormat="1" ht="20.100000000000001" customHeight="1" x14ac:dyDescent="0.25">
      <c r="A27" s="33">
        <v>23</v>
      </c>
      <c r="B27" s="34" t="s">
        <v>35</v>
      </c>
      <c r="C27" s="95"/>
      <c r="D27" s="96"/>
      <c r="E27" s="96"/>
      <c r="F27" s="96"/>
      <c r="G27" s="96"/>
      <c r="H27" s="96"/>
      <c r="I27" s="96"/>
      <c r="J27" s="97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57</v>
      </c>
      <c r="C28" s="95"/>
      <c r="D28" s="96"/>
      <c r="E28" s="96"/>
      <c r="F28" s="96"/>
      <c r="G28" s="96"/>
      <c r="H28" s="96"/>
      <c r="I28" s="96"/>
      <c r="J28" s="97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58</v>
      </c>
      <c r="C29" s="95"/>
      <c r="D29" s="96"/>
      <c r="E29" s="96"/>
      <c r="F29" s="96"/>
      <c r="G29" s="96"/>
      <c r="H29" s="96"/>
      <c r="I29" s="96"/>
      <c r="J29" s="97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4" t="s">
        <v>59</v>
      </c>
      <c r="C30" s="95"/>
      <c r="D30" s="96"/>
      <c r="E30" s="96"/>
      <c r="F30" s="96"/>
      <c r="G30" s="96"/>
      <c r="H30" s="96"/>
      <c r="I30" s="96"/>
      <c r="J30" s="97"/>
      <c r="K30" s="42">
        <v>3000</v>
      </c>
      <c r="N30" s="43"/>
    </row>
    <row r="31" spans="1:14" s="45" customFormat="1" ht="20.100000000000001" customHeight="1" x14ac:dyDescent="0.25">
      <c r="A31" s="98" t="s">
        <v>7</v>
      </c>
      <c r="B31" s="99"/>
      <c r="C31" s="99"/>
      <c r="D31" s="99"/>
      <c r="E31" s="99"/>
      <c r="F31" s="99"/>
      <c r="G31" s="99"/>
      <c r="H31" s="99"/>
      <c r="I31" s="100"/>
      <c r="J31" s="44">
        <f>SUM(J5:J26)</f>
        <v>74665559.590000004</v>
      </c>
      <c r="K31" s="44">
        <f>SUM(K5:K30)</f>
        <v>788655.59590000007</v>
      </c>
    </row>
    <row r="32" spans="1:14" s="32" customFormat="1" ht="11.25" customHeight="1" x14ac:dyDescent="0.25">
      <c r="A32" s="46"/>
      <c r="B32" s="46"/>
      <c r="C32" s="47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101" t="s">
        <v>44</v>
      </c>
      <c r="B33" s="101"/>
      <c r="C33" s="60">
        <f>K31*30%</f>
        <v>236596.67877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101" t="s">
        <v>45</v>
      </c>
      <c r="B34" s="101"/>
      <c r="C34" s="60">
        <f>K31*70%</f>
        <v>552058.91712999996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47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103"/>
      <c r="B36" s="103"/>
      <c r="C36" s="54"/>
      <c r="G36" s="104" t="s">
        <v>46</v>
      </c>
      <c r="H36" s="104"/>
      <c r="I36" s="104"/>
      <c r="J36" s="104"/>
      <c r="K36" s="104"/>
      <c r="L36" s="48"/>
      <c r="M36" s="48"/>
      <c r="N36" s="48"/>
      <c r="O36" s="48"/>
    </row>
    <row r="37" spans="1:15" s="32" customFormat="1" ht="15.75" x14ac:dyDescent="0.25">
      <c r="A37" s="105" t="s">
        <v>37</v>
      </c>
      <c r="B37" s="105"/>
      <c r="C37" s="105"/>
      <c r="D37" s="105"/>
      <c r="E37" s="105"/>
      <c r="F37" s="105"/>
      <c r="G37" s="105" t="s">
        <v>47</v>
      </c>
      <c r="H37" s="105"/>
      <c r="I37" s="105"/>
      <c r="J37" s="105"/>
      <c r="K37" s="105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106" t="s">
        <v>36</v>
      </c>
      <c r="H38" s="106"/>
      <c r="I38" s="106"/>
      <c r="J38" s="106"/>
      <c r="K38" s="106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102" t="s">
        <v>14</v>
      </c>
      <c r="B44" s="102"/>
      <c r="C44" s="102"/>
      <c r="D44" s="102"/>
      <c r="E44" s="102"/>
      <c r="F44" s="102"/>
      <c r="G44" s="102" t="s">
        <v>13</v>
      </c>
      <c r="H44" s="102"/>
      <c r="I44" s="102"/>
      <c r="J44" s="102"/>
      <c r="K44" s="102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47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47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B33"/>
    <mergeCell ref="A34:B34"/>
    <mergeCell ref="A44:F44"/>
    <mergeCell ref="G44:K44"/>
    <mergeCell ref="A36:B36"/>
    <mergeCell ref="G36:K36"/>
    <mergeCell ref="A37:F37"/>
    <mergeCell ref="G37:K37"/>
    <mergeCell ref="G38:K38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="85" zoomScaleNormal="85" workbookViewId="0">
      <pane ySplit="4" topLeftCell="A9" activePane="bottomLeft" state="frozen"/>
      <selection pane="bottomLeft" activeCell="K5" sqref="K5:K30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107" t="s">
        <v>42</v>
      </c>
      <c r="B1" s="108"/>
      <c r="C1" s="108"/>
      <c r="D1" s="108"/>
      <c r="E1" s="108"/>
      <c r="F1" s="108"/>
      <c r="G1" s="107" t="s">
        <v>6</v>
      </c>
      <c r="H1" s="108"/>
      <c r="I1" s="108"/>
      <c r="J1" s="108"/>
      <c r="K1" s="108"/>
    </row>
    <row r="2" spans="1:14" ht="50.25" customHeight="1" x14ac:dyDescent="0.25">
      <c r="A2" s="109" t="s">
        <v>48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11" t="s">
        <v>27</v>
      </c>
      <c r="F3" s="112"/>
      <c r="G3" s="111" t="s">
        <v>28</v>
      </c>
      <c r="H3" s="113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6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32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 t="shared" si="0"/>
        <v>0</v>
      </c>
      <c r="G16" s="37"/>
      <c r="H16" s="38"/>
      <c r="I16" s="41">
        <v>1390001</v>
      </c>
      <c r="J16" s="39">
        <f t="shared" si="1"/>
        <v>3711302.67</v>
      </c>
      <c r="K16" s="39">
        <f>J16*1%</f>
        <v>37113.026700000002</v>
      </c>
    </row>
    <row r="17" spans="1:11" s="32" customFormat="1" ht="20.100000000000001" customHeight="1" x14ac:dyDescent="0.25">
      <c r="A17" s="33">
        <v>13</v>
      </c>
      <c r="B17" s="34" t="s">
        <v>16</v>
      </c>
      <c r="C17" s="92" t="s">
        <v>25</v>
      </c>
      <c r="D17" s="93"/>
      <c r="E17" s="93"/>
      <c r="F17" s="93"/>
      <c r="G17" s="93"/>
      <c r="H17" s="93"/>
      <c r="I17" s="93"/>
      <c r="J17" s="94"/>
      <c r="K17" s="42">
        <v>3000</v>
      </c>
    </row>
    <row r="18" spans="1:11" s="32" customFormat="1" ht="20.100000000000001" customHeight="1" x14ac:dyDescent="0.25">
      <c r="A18" s="33">
        <v>14</v>
      </c>
      <c r="B18" s="34" t="s">
        <v>17</v>
      </c>
      <c r="C18" s="95"/>
      <c r="D18" s="96"/>
      <c r="E18" s="96"/>
      <c r="F18" s="96"/>
      <c r="G18" s="96"/>
      <c r="H18" s="96"/>
      <c r="I18" s="96"/>
      <c r="J18" s="97"/>
      <c r="K18" s="42">
        <v>3000</v>
      </c>
    </row>
    <row r="19" spans="1:11" s="32" customFormat="1" ht="20.100000000000001" customHeight="1" x14ac:dyDescent="0.25">
      <c r="A19" s="33">
        <v>15</v>
      </c>
      <c r="B19" s="34" t="s">
        <v>18</v>
      </c>
      <c r="C19" s="95"/>
      <c r="D19" s="96"/>
      <c r="E19" s="96"/>
      <c r="F19" s="96"/>
      <c r="G19" s="96"/>
      <c r="H19" s="96"/>
      <c r="I19" s="96"/>
      <c r="J19" s="97"/>
      <c r="K19" s="42">
        <v>3000</v>
      </c>
    </row>
    <row r="20" spans="1:11" s="32" customFormat="1" ht="20.100000000000001" customHeight="1" x14ac:dyDescent="0.25">
      <c r="A20" s="33">
        <v>16</v>
      </c>
      <c r="B20" s="34" t="s">
        <v>19</v>
      </c>
      <c r="C20" s="95"/>
      <c r="D20" s="96"/>
      <c r="E20" s="96"/>
      <c r="F20" s="96"/>
      <c r="G20" s="96"/>
      <c r="H20" s="96"/>
      <c r="I20" s="96"/>
      <c r="J20" s="97"/>
      <c r="K20" s="42">
        <v>3000</v>
      </c>
    </row>
    <row r="21" spans="1:11" s="32" customFormat="1" ht="20.100000000000001" customHeight="1" x14ac:dyDescent="0.25">
      <c r="A21" s="33">
        <v>17</v>
      </c>
      <c r="B21" s="34" t="s">
        <v>20</v>
      </c>
      <c r="C21" s="95"/>
      <c r="D21" s="96"/>
      <c r="E21" s="96"/>
      <c r="F21" s="96"/>
      <c r="G21" s="96"/>
      <c r="H21" s="96"/>
      <c r="I21" s="96"/>
      <c r="J21" s="97"/>
      <c r="K21" s="42">
        <v>3000</v>
      </c>
    </row>
    <row r="22" spans="1:11" s="32" customFormat="1" ht="20.100000000000001" customHeight="1" x14ac:dyDescent="0.25">
      <c r="A22" s="33">
        <v>18</v>
      </c>
      <c r="B22" s="34" t="s">
        <v>21</v>
      </c>
      <c r="C22" s="95"/>
      <c r="D22" s="96"/>
      <c r="E22" s="96"/>
      <c r="F22" s="96"/>
      <c r="G22" s="96"/>
      <c r="H22" s="96"/>
      <c r="I22" s="96"/>
      <c r="J22" s="97"/>
      <c r="K22" s="42">
        <v>3000</v>
      </c>
    </row>
    <row r="23" spans="1:11" s="32" customFormat="1" ht="20.100000000000001" customHeight="1" x14ac:dyDescent="0.25">
      <c r="A23" s="33">
        <v>19</v>
      </c>
      <c r="B23" s="34" t="s">
        <v>22</v>
      </c>
      <c r="C23" s="95"/>
      <c r="D23" s="96"/>
      <c r="E23" s="96"/>
      <c r="F23" s="96"/>
      <c r="G23" s="96"/>
      <c r="H23" s="96"/>
      <c r="I23" s="96"/>
      <c r="J23" s="97"/>
      <c r="K23" s="42">
        <v>3000</v>
      </c>
    </row>
    <row r="24" spans="1:11" s="32" customFormat="1" ht="20.100000000000001" customHeight="1" x14ac:dyDescent="0.25">
      <c r="A24" s="33">
        <v>20</v>
      </c>
      <c r="B24" s="34" t="s">
        <v>23</v>
      </c>
      <c r="C24" s="95"/>
      <c r="D24" s="96"/>
      <c r="E24" s="96"/>
      <c r="F24" s="96"/>
      <c r="G24" s="96"/>
      <c r="H24" s="96"/>
      <c r="I24" s="96"/>
      <c r="J24" s="97"/>
      <c r="K24" s="42">
        <v>3000</v>
      </c>
    </row>
    <row r="25" spans="1:11" s="32" customFormat="1" ht="20.100000000000001" customHeight="1" x14ac:dyDescent="0.25">
      <c r="A25" s="33">
        <v>21</v>
      </c>
      <c r="B25" s="34" t="s">
        <v>39</v>
      </c>
      <c r="C25" s="95"/>
      <c r="D25" s="96"/>
      <c r="E25" s="96"/>
      <c r="F25" s="96"/>
      <c r="G25" s="96"/>
      <c r="H25" s="96"/>
      <c r="I25" s="96"/>
      <c r="J25" s="97"/>
      <c r="K25" s="42">
        <v>3000</v>
      </c>
    </row>
    <row r="26" spans="1:11" s="32" customFormat="1" ht="20.100000000000001" customHeight="1" x14ac:dyDescent="0.25">
      <c r="A26" s="33">
        <v>22</v>
      </c>
      <c r="B26" s="34" t="s">
        <v>24</v>
      </c>
      <c r="C26" s="95"/>
      <c r="D26" s="96"/>
      <c r="E26" s="96"/>
      <c r="F26" s="96"/>
      <c r="G26" s="96"/>
      <c r="H26" s="96"/>
      <c r="I26" s="96"/>
      <c r="J26" s="97"/>
      <c r="K26" s="42">
        <v>3000</v>
      </c>
    </row>
    <row r="27" spans="1:11" s="32" customFormat="1" ht="20.100000000000001" customHeight="1" x14ac:dyDescent="0.25">
      <c r="A27" s="33">
        <v>23</v>
      </c>
      <c r="B27" s="34" t="s">
        <v>35</v>
      </c>
      <c r="C27" s="95"/>
      <c r="D27" s="96"/>
      <c r="E27" s="96"/>
      <c r="F27" s="96"/>
      <c r="G27" s="96"/>
      <c r="H27" s="96"/>
      <c r="I27" s="96"/>
      <c r="J27" s="97"/>
      <c r="K27" s="42">
        <v>3000</v>
      </c>
    </row>
    <row r="28" spans="1:11" s="32" customFormat="1" ht="20.100000000000001" customHeight="1" x14ac:dyDescent="0.25">
      <c r="A28" s="33">
        <v>24</v>
      </c>
      <c r="B28" s="34" t="s">
        <v>57</v>
      </c>
      <c r="C28" s="95"/>
      <c r="D28" s="96"/>
      <c r="E28" s="96"/>
      <c r="F28" s="96"/>
      <c r="G28" s="96"/>
      <c r="H28" s="96"/>
      <c r="I28" s="96"/>
      <c r="J28" s="97"/>
      <c r="K28" s="42">
        <v>3000</v>
      </c>
    </row>
    <row r="29" spans="1:11" s="32" customFormat="1" ht="20.100000000000001" customHeight="1" x14ac:dyDescent="0.25">
      <c r="A29" s="33">
        <v>25</v>
      </c>
      <c r="B29" s="34" t="s">
        <v>58</v>
      </c>
      <c r="C29" s="95"/>
      <c r="D29" s="96"/>
      <c r="E29" s="96"/>
      <c r="F29" s="96"/>
      <c r="G29" s="96"/>
      <c r="H29" s="96"/>
      <c r="I29" s="96"/>
      <c r="J29" s="97"/>
      <c r="K29" s="42">
        <v>3000</v>
      </c>
    </row>
    <row r="30" spans="1:11" s="32" customFormat="1" ht="20.100000000000001" customHeight="1" x14ac:dyDescent="0.25">
      <c r="A30" s="33">
        <v>26</v>
      </c>
      <c r="B30" s="34" t="s">
        <v>59</v>
      </c>
      <c r="C30" s="95"/>
      <c r="D30" s="96"/>
      <c r="E30" s="96"/>
      <c r="F30" s="96"/>
      <c r="G30" s="96"/>
      <c r="H30" s="96"/>
      <c r="I30" s="96"/>
      <c r="J30" s="97"/>
      <c r="K30" s="42">
        <v>3000</v>
      </c>
    </row>
    <row r="31" spans="1:11" s="45" customFormat="1" ht="20.100000000000001" customHeight="1" x14ac:dyDescent="0.25">
      <c r="A31" s="98" t="s">
        <v>7</v>
      </c>
      <c r="B31" s="99"/>
      <c r="C31" s="99"/>
      <c r="D31" s="99"/>
      <c r="E31" s="99"/>
      <c r="F31" s="99"/>
      <c r="G31" s="99"/>
      <c r="H31" s="99"/>
      <c r="I31" s="100"/>
      <c r="J31" s="44">
        <f>SUM(J5:J26)</f>
        <v>74665559.590000004</v>
      </c>
      <c r="K31" s="44">
        <f>SUM(K5:K30)</f>
        <v>788655.59590000007</v>
      </c>
    </row>
    <row r="32" spans="1:11" s="19" customFormat="1" ht="11.25" customHeight="1" x14ac:dyDescent="0.25">
      <c r="A32" s="6"/>
      <c r="B32" s="6"/>
      <c r="C32" s="68"/>
      <c r="D32" s="6"/>
      <c r="E32" s="6"/>
      <c r="F32" s="6"/>
      <c r="G32" s="6"/>
      <c r="H32" s="6"/>
      <c r="I32" s="6"/>
      <c r="J32" s="6"/>
      <c r="K32" s="6"/>
    </row>
    <row r="33" spans="1:15" s="19" customFormat="1" ht="22.5" customHeight="1" x14ac:dyDescent="0.25">
      <c r="A33" s="118" t="s">
        <v>44</v>
      </c>
      <c r="B33" s="118"/>
      <c r="C33" s="118"/>
      <c r="D33" s="24">
        <f>K31*30%</f>
        <v>236596.67877</v>
      </c>
      <c r="E33" s="26" t="s">
        <v>33</v>
      </c>
      <c r="F33" s="62"/>
      <c r="G33" s="62"/>
      <c r="K33" s="6"/>
      <c r="L33" s="20"/>
      <c r="M33" s="20"/>
      <c r="N33" s="20"/>
      <c r="O33" s="20"/>
    </row>
    <row r="34" spans="1:15" s="19" customFormat="1" ht="24.75" customHeight="1" x14ac:dyDescent="0.25">
      <c r="A34" s="118" t="s">
        <v>49</v>
      </c>
      <c r="B34" s="118"/>
      <c r="C34" s="118"/>
      <c r="D34" s="25">
        <f>K31*70%</f>
        <v>552058.91712999996</v>
      </c>
      <c r="E34" s="26" t="s">
        <v>33</v>
      </c>
      <c r="F34" s="62"/>
      <c r="G34" s="62"/>
      <c r="K34" s="9"/>
      <c r="L34" s="20"/>
      <c r="M34" s="10"/>
      <c r="N34" s="11"/>
      <c r="O34" s="20"/>
    </row>
    <row r="35" spans="1:15" s="19" customFormat="1" ht="29.25" customHeight="1" x14ac:dyDescent="0.25">
      <c r="A35" s="6"/>
      <c r="B35" s="6"/>
      <c r="C35" s="68"/>
      <c r="D35" s="6"/>
      <c r="E35" s="6"/>
      <c r="F35" s="6"/>
      <c r="G35" s="6"/>
      <c r="H35" s="6"/>
      <c r="I35" s="6"/>
      <c r="J35" s="6"/>
      <c r="K35" s="9"/>
      <c r="L35" s="20"/>
      <c r="M35" s="12">
        <f>790861*2+797764</f>
        <v>2379486</v>
      </c>
      <c r="N35" s="13"/>
      <c r="O35" s="20"/>
    </row>
    <row r="36" spans="1:15" s="19" customFormat="1" ht="15.75" x14ac:dyDescent="0.25">
      <c r="C36"/>
      <c r="G36" s="114" t="s">
        <v>50</v>
      </c>
      <c r="H36" s="114"/>
      <c r="I36" s="114"/>
      <c r="J36" s="114"/>
      <c r="K36" s="114"/>
      <c r="L36" s="31"/>
      <c r="M36" s="20">
        <f>M35-2397486</f>
        <v>-18000</v>
      </c>
      <c r="N36" s="20"/>
      <c r="O36" s="20"/>
    </row>
    <row r="37" spans="1:15" s="19" customFormat="1" ht="15.75" x14ac:dyDescent="0.25">
      <c r="A37" s="115" t="s">
        <v>37</v>
      </c>
      <c r="B37" s="115"/>
      <c r="C37" s="115"/>
      <c r="D37" s="115"/>
      <c r="E37" s="115"/>
      <c r="F37" s="115"/>
      <c r="G37" s="115" t="s">
        <v>47</v>
      </c>
      <c r="H37" s="115"/>
      <c r="I37" s="115"/>
      <c r="J37" s="115"/>
      <c r="K37" s="115"/>
      <c r="L37" s="29"/>
      <c r="M37" s="20"/>
      <c r="N37" s="20"/>
      <c r="O37" s="20"/>
    </row>
    <row r="38" spans="1:15" s="19" customFormat="1" ht="16.5" x14ac:dyDescent="0.25">
      <c r="A38"/>
      <c r="B38"/>
      <c r="C38"/>
      <c r="G38" s="116" t="s">
        <v>36</v>
      </c>
      <c r="H38" s="116"/>
      <c r="I38" s="116"/>
      <c r="J38" s="116"/>
      <c r="K38" s="116"/>
      <c r="L38" s="30"/>
    </row>
    <row r="39" spans="1:15" s="19" customFormat="1" ht="15.75" x14ac:dyDescent="0.25">
      <c r="A39"/>
      <c r="B39"/>
      <c r="C39"/>
      <c r="G39"/>
      <c r="H39"/>
      <c r="I39"/>
      <c r="J39"/>
      <c r="K39"/>
      <c r="L39"/>
    </row>
    <row r="40" spans="1:15" s="19" customFormat="1" ht="15.75" x14ac:dyDescent="0.25">
      <c r="A40"/>
      <c r="B40"/>
      <c r="C40"/>
      <c r="G40"/>
      <c r="H40"/>
      <c r="I40"/>
      <c r="J40"/>
      <c r="K40"/>
      <c r="L40"/>
    </row>
    <row r="41" spans="1:15" s="19" customFormat="1" ht="15.75" x14ac:dyDescent="0.25">
      <c r="A41"/>
      <c r="B41"/>
      <c r="C41"/>
      <c r="G41"/>
      <c r="H41"/>
      <c r="I41"/>
      <c r="J41"/>
      <c r="K41"/>
      <c r="L41" s="7"/>
    </row>
    <row r="42" spans="1:15" s="19" customFormat="1" ht="15.75" x14ac:dyDescent="0.25">
      <c r="A42"/>
      <c r="B42"/>
      <c r="C42"/>
      <c r="D42" s="117"/>
      <c r="E42" s="117"/>
      <c r="G42"/>
      <c r="H42"/>
      <c r="I42"/>
      <c r="J42"/>
      <c r="K42"/>
      <c r="L42" s="27"/>
    </row>
    <row r="43" spans="1:15" s="19" customFormat="1" ht="15.75" x14ac:dyDescent="0.25">
      <c r="A43" s="28"/>
      <c r="B43"/>
      <c r="C43" s="28"/>
      <c r="G43" s="28"/>
      <c r="H43" s="28"/>
      <c r="I43" s="28"/>
      <c r="J43" s="28"/>
      <c r="K43" s="28"/>
      <c r="L43" s="28"/>
    </row>
    <row r="44" spans="1:15" s="32" customFormat="1" ht="18.75" x14ac:dyDescent="0.3">
      <c r="A44" s="102" t="s">
        <v>14</v>
      </c>
      <c r="B44" s="102"/>
      <c r="C44" s="102"/>
      <c r="D44" s="102"/>
      <c r="E44" s="102"/>
      <c r="F44" s="102"/>
      <c r="G44" s="102" t="s">
        <v>13</v>
      </c>
      <c r="H44" s="102"/>
      <c r="I44" s="102"/>
      <c r="J44" s="102"/>
      <c r="K44" s="102"/>
    </row>
    <row r="45" spans="1:15" s="19" customFormat="1" ht="15.75" x14ac:dyDescent="0.25">
      <c r="A45" s="6"/>
      <c r="B45" s="6"/>
      <c r="C45" s="7"/>
      <c r="D45" s="6"/>
      <c r="E45" s="6"/>
      <c r="F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A48" s="6"/>
      <c r="B48" s="6"/>
      <c r="C48" s="6"/>
      <c r="D48" s="6"/>
      <c r="E48" s="6"/>
      <c r="F48" s="6"/>
      <c r="G48" s="6"/>
      <c r="H48" s="6"/>
      <c r="I48" s="8"/>
      <c r="J48" s="6"/>
      <c r="K48" s="6"/>
    </row>
    <row r="49" spans="1:11" s="19" customFormat="1" ht="15.7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  <row r="58" spans="1:11" s="19" customFormat="1" ht="15.75" x14ac:dyDescent="0.25">
      <c r="C58" s="21"/>
    </row>
    <row r="59" spans="1:11" s="19" customFormat="1" ht="15.75" x14ac:dyDescent="0.25">
      <c r="C59" s="21"/>
    </row>
    <row r="60" spans="1:11" s="19" customFormat="1" ht="15.75" x14ac:dyDescent="0.25">
      <c r="C60" s="21"/>
    </row>
    <row r="61" spans="1:11" s="19" customFormat="1" ht="15.75" x14ac:dyDescent="0.25">
      <c r="C61" s="21"/>
    </row>
    <row r="62" spans="1:11" s="19" customFormat="1" ht="15.75" x14ac:dyDescent="0.25">
      <c r="C62" s="21"/>
    </row>
    <row r="63" spans="1:11" s="19" customFormat="1" ht="15.75" x14ac:dyDescent="0.25">
      <c r="C63" s="21"/>
    </row>
    <row r="64" spans="1:11" s="19" customFormat="1" ht="15.75" x14ac:dyDescent="0.25">
      <c r="C64" s="21"/>
    </row>
    <row r="65" spans="3:3" s="19" customFormat="1" ht="15.75" x14ac:dyDescent="0.25">
      <c r="C65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C33"/>
    <mergeCell ref="A34:C34"/>
    <mergeCell ref="A37:F37"/>
    <mergeCell ref="A44:F44"/>
    <mergeCell ref="G36:K36"/>
    <mergeCell ref="G37:K37"/>
    <mergeCell ref="G38:K38"/>
    <mergeCell ref="G44:K44"/>
    <mergeCell ref="D42:E42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zoomScale="85" zoomScaleNormal="85" workbookViewId="0">
      <pane ySplit="4" topLeftCell="A5" activePane="bottomLeft" state="frozen"/>
      <selection pane="bottomLeft" activeCell="K5" sqref="K5"/>
    </sheetView>
  </sheetViews>
  <sheetFormatPr defaultRowHeight="15" x14ac:dyDescent="0.25"/>
  <cols>
    <col min="1" max="1" width="6.5703125" customWidth="1"/>
    <col min="2" max="2" width="27.28515625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107" t="s">
        <v>42</v>
      </c>
      <c r="B1" s="108"/>
      <c r="C1" s="108"/>
      <c r="D1" s="108"/>
      <c r="E1" s="108"/>
      <c r="F1" s="108"/>
      <c r="G1" s="107" t="s">
        <v>6</v>
      </c>
      <c r="H1" s="108"/>
      <c r="I1" s="108"/>
      <c r="J1" s="108"/>
      <c r="K1" s="108"/>
    </row>
    <row r="2" spans="1:14" ht="50.25" customHeight="1" x14ac:dyDescent="0.25">
      <c r="A2" s="109" t="s">
        <v>51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11" t="s">
        <v>27</v>
      </c>
      <c r="F3" s="112"/>
      <c r="G3" s="111" t="s">
        <v>28</v>
      </c>
      <c r="H3" s="113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4.6500000000000004</v>
      </c>
      <c r="D9" s="35"/>
      <c r="E9" s="36"/>
      <c r="F9" s="35">
        <f t="shared" si="0"/>
        <v>0</v>
      </c>
      <c r="G9" s="37">
        <v>0.18</v>
      </c>
      <c r="H9" s="38">
        <f t="shared" si="3"/>
        <v>0.83700000000000008</v>
      </c>
      <c r="I9" s="39">
        <v>1390000</v>
      </c>
      <c r="J9" s="39">
        <f t="shared" si="1"/>
        <v>7626930</v>
      </c>
      <c r="K9" s="39">
        <f t="shared" si="2"/>
        <v>76269.3</v>
      </c>
    </row>
    <row r="10" spans="1:14" s="32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7.0000000000000007E-2</v>
      </c>
      <c r="F11" s="35">
        <f t="shared" si="0"/>
        <v>0.34860000000000008</v>
      </c>
      <c r="G11" s="37"/>
      <c r="H11" s="38">
        <f t="shared" si="3"/>
        <v>0</v>
      </c>
      <c r="I11" s="39">
        <v>1390000</v>
      </c>
      <c r="J11" s="39">
        <f t="shared" si="1"/>
        <v>7893254</v>
      </c>
      <c r="K11" s="39">
        <f t="shared" si="2"/>
        <v>78932.540000000008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/>
      <c r="H12" s="38">
        <f t="shared" si="3"/>
        <v>0</v>
      </c>
      <c r="I12" s="39">
        <v>1390000</v>
      </c>
      <c r="J12" s="39">
        <f t="shared" si="1"/>
        <v>4656500</v>
      </c>
      <c r="K12" s="39">
        <f t="shared" si="2"/>
        <v>46565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41">
        <v>1390001</v>
      </c>
      <c r="J15" s="39">
        <f t="shared" si="1"/>
        <v>3711302.67</v>
      </c>
      <c r="K15" s="39">
        <f>J15*1%</f>
        <v>37113.026700000002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>C16*E16</f>
        <v>0</v>
      </c>
      <c r="G16" s="37"/>
      <c r="H16" s="38"/>
      <c r="I16" s="41">
        <v>1390002</v>
      </c>
      <c r="J16" s="39">
        <f>(C16+D16+F16+H16)*I16</f>
        <v>5087407.32</v>
      </c>
      <c r="K16" s="39">
        <f>J16*1%</f>
        <v>50874.073200000006</v>
      </c>
    </row>
    <row r="17" spans="1:15" s="32" customFormat="1" ht="20.100000000000001" customHeight="1" x14ac:dyDescent="0.25">
      <c r="A17" s="33">
        <v>13</v>
      </c>
      <c r="B17" s="34" t="s">
        <v>16</v>
      </c>
      <c r="C17" s="92" t="s">
        <v>25</v>
      </c>
      <c r="D17" s="93"/>
      <c r="E17" s="93"/>
      <c r="F17" s="93"/>
      <c r="G17" s="93"/>
      <c r="H17" s="93"/>
      <c r="I17" s="93"/>
      <c r="J17" s="94"/>
      <c r="K17" s="42">
        <v>3000</v>
      </c>
    </row>
    <row r="18" spans="1:15" s="32" customFormat="1" ht="20.100000000000001" customHeight="1" x14ac:dyDescent="0.25">
      <c r="A18" s="33">
        <v>14</v>
      </c>
      <c r="B18" s="34" t="s">
        <v>17</v>
      </c>
      <c r="C18" s="95"/>
      <c r="D18" s="96"/>
      <c r="E18" s="96"/>
      <c r="F18" s="96"/>
      <c r="G18" s="96"/>
      <c r="H18" s="96"/>
      <c r="I18" s="96"/>
      <c r="J18" s="97"/>
      <c r="K18" s="42">
        <v>3000</v>
      </c>
    </row>
    <row r="19" spans="1:15" s="32" customFormat="1" ht="20.100000000000001" customHeight="1" x14ac:dyDescent="0.25">
      <c r="A19" s="33">
        <v>15</v>
      </c>
      <c r="B19" s="34" t="s">
        <v>19</v>
      </c>
      <c r="C19" s="95"/>
      <c r="D19" s="96"/>
      <c r="E19" s="96"/>
      <c r="F19" s="96"/>
      <c r="G19" s="96"/>
      <c r="H19" s="96"/>
      <c r="I19" s="96"/>
      <c r="J19" s="97"/>
      <c r="K19" s="42">
        <v>3000</v>
      </c>
    </row>
    <row r="20" spans="1:15" s="32" customFormat="1" ht="20.100000000000001" customHeight="1" x14ac:dyDescent="0.25">
      <c r="A20" s="33">
        <v>16</v>
      </c>
      <c r="B20" s="34" t="s">
        <v>20</v>
      </c>
      <c r="C20" s="95"/>
      <c r="D20" s="96"/>
      <c r="E20" s="96"/>
      <c r="F20" s="96"/>
      <c r="G20" s="96"/>
      <c r="H20" s="96"/>
      <c r="I20" s="96"/>
      <c r="J20" s="97"/>
      <c r="K20" s="42">
        <v>3000</v>
      </c>
    </row>
    <row r="21" spans="1:15" s="32" customFormat="1" ht="20.100000000000001" customHeight="1" x14ac:dyDescent="0.25">
      <c r="A21" s="33">
        <v>17</v>
      </c>
      <c r="B21" s="34" t="s">
        <v>21</v>
      </c>
      <c r="C21" s="95"/>
      <c r="D21" s="96"/>
      <c r="E21" s="96"/>
      <c r="F21" s="96"/>
      <c r="G21" s="96"/>
      <c r="H21" s="96"/>
      <c r="I21" s="96"/>
      <c r="J21" s="97"/>
      <c r="K21" s="42">
        <v>3000</v>
      </c>
    </row>
    <row r="22" spans="1:15" s="32" customFormat="1" ht="20.100000000000001" customHeight="1" x14ac:dyDescent="0.25">
      <c r="A22" s="33">
        <v>18</v>
      </c>
      <c r="B22" s="34" t="s">
        <v>22</v>
      </c>
      <c r="C22" s="95"/>
      <c r="D22" s="96"/>
      <c r="E22" s="96"/>
      <c r="F22" s="96"/>
      <c r="G22" s="96"/>
      <c r="H22" s="96"/>
      <c r="I22" s="96"/>
      <c r="J22" s="97"/>
      <c r="K22" s="42">
        <v>3000</v>
      </c>
    </row>
    <row r="23" spans="1:15" s="32" customFormat="1" ht="20.100000000000001" customHeight="1" x14ac:dyDescent="0.25">
      <c r="A23" s="33">
        <v>19</v>
      </c>
      <c r="B23" s="34" t="s">
        <v>23</v>
      </c>
      <c r="C23" s="95"/>
      <c r="D23" s="96"/>
      <c r="E23" s="96"/>
      <c r="F23" s="96"/>
      <c r="G23" s="96"/>
      <c r="H23" s="96"/>
      <c r="I23" s="96"/>
      <c r="J23" s="97"/>
      <c r="K23" s="42">
        <v>3000</v>
      </c>
    </row>
    <row r="24" spans="1:15" s="32" customFormat="1" ht="20.100000000000001" customHeight="1" x14ac:dyDescent="0.25">
      <c r="A24" s="33">
        <v>20</v>
      </c>
      <c r="B24" s="34" t="s">
        <v>39</v>
      </c>
      <c r="C24" s="95"/>
      <c r="D24" s="96"/>
      <c r="E24" s="96"/>
      <c r="F24" s="96"/>
      <c r="G24" s="96"/>
      <c r="H24" s="96"/>
      <c r="I24" s="96"/>
      <c r="J24" s="97"/>
      <c r="K24" s="42">
        <v>3000</v>
      </c>
    </row>
    <row r="25" spans="1:15" s="32" customFormat="1" ht="20.100000000000001" customHeight="1" x14ac:dyDescent="0.25">
      <c r="A25" s="33">
        <v>21</v>
      </c>
      <c r="B25" s="34" t="s">
        <v>24</v>
      </c>
      <c r="C25" s="95"/>
      <c r="D25" s="96"/>
      <c r="E25" s="96"/>
      <c r="F25" s="96"/>
      <c r="G25" s="96"/>
      <c r="H25" s="96"/>
      <c r="I25" s="96"/>
      <c r="J25" s="97"/>
      <c r="K25" s="42">
        <v>3000</v>
      </c>
    </row>
    <row r="26" spans="1:15" s="32" customFormat="1" ht="20.100000000000001" customHeight="1" x14ac:dyDescent="0.25">
      <c r="A26" s="33">
        <v>22</v>
      </c>
      <c r="B26" s="34" t="s">
        <v>35</v>
      </c>
      <c r="C26" s="95"/>
      <c r="D26" s="96"/>
      <c r="E26" s="96"/>
      <c r="F26" s="96"/>
      <c r="G26" s="96"/>
      <c r="H26" s="96"/>
      <c r="I26" s="96"/>
      <c r="J26" s="97"/>
      <c r="K26" s="42">
        <v>3000</v>
      </c>
    </row>
    <row r="27" spans="1:15" s="32" customFormat="1" ht="20.100000000000001" customHeight="1" x14ac:dyDescent="0.25">
      <c r="A27" s="33">
        <v>23</v>
      </c>
      <c r="B27" s="34" t="s">
        <v>57</v>
      </c>
      <c r="C27" s="95"/>
      <c r="D27" s="96"/>
      <c r="E27" s="96"/>
      <c r="F27" s="96"/>
      <c r="G27" s="96"/>
      <c r="H27" s="96"/>
      <c r="I27" s="96"/>
      <c r="J27" s="97"/>
      <c r="K27" s="42">
        <v>3000</v>
      </c>
    </row>
    <row r="28" spans="1:15" s="32" customFormat="1" ht="20.100000000000001" customHeight="1" x14ac:dyDescent="0.25">
      <c r="A28" s="33">
        <v>24</v>
      </c>
      <c r="B28" s="34" t="s">
        <v>58</v>
      </c>
      <c r="C28" s="95"/>
      <c r="D28" s="96"/>
      <c r="E28" s="96"/>
      <c r="F28" s="96"/>
      <c r="G28" s="96"/>
      <c r="H28" s="96"/>
      <c r="I28" s="96"/>
      <c r="J28" s="97"/>
      <c r="K28" s="42">
        <v>3000</v>
      </c>
    </row>
    <row r="29" spans="1:15" s="32" customFormat="1" ht="20.100000000000001" customHeight="1" x14ac:dyDescent="0.25">
      <c r="A29" s="33">
        <v>25</v>
      </c>
      <c r="B29" s="34" t="s">
        <v>59</v>
      </c>
      <c r="C29" s="95"/>
      <c r="D29" s="96"/>
      <c r="E29" s="96"/>
      <c r="F29" s="96"/>
      <c r="G29" s="96"/>
      <c r="H29" s="96"/>
      <c r="I29" s="96"/>
      <c r="J29" s="97"/>
      <c r="K29" s="42">
        <v>3000</v>
      </c>
    </row>
    <row r="30" spans="1:15" s="45" customFormat="1" ht="20.100000000000001" customHeight="1" x14ac:dyDescent="0.25">
      <c r="A30" s="98" t="s">
        <v>7</v>
      </c>
      <c r="B30" s="99"/>
      <c r="C30" s="99"/>
      <c r="D30" s="99"/>
      <c r="E30" s="99"/>
      <c r="F30" s="99"/>
      <c r="G30" s="99"/>
      <c r="H30" s="99"/>
      <c r="I30" s="100"/>
      <c r="J30" s="44">
        <f>SUM(J5:J24)</f>
        <v>69646932.99000001</v>
      </c>
      <c r="K30" s="44">
        <f>SUM(K5:K29)</f>
        <v>735469.32990000001</v>
      </c>
    </row>
    <row r="31" spans="1:15" s="19" customFormat="1" ht="11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22.5" customHeight="1" x14ac:dyDescent="0.25">
      <c r="A32" s="118" t="s">
        <v>44</v>
      </c>
      <c r="B32" s="118"/>
      <c r="C32" s="118"/>
      <c r="D32" s="63">
        <f>K30*30%</f>
        <v>220640.79897</v>
      </c>
      <c r="E32" s="64" t="s">
        <v>33</v>
      </c>
      <c r="F32" s="62"/>
      <c r="G32" s="62"/>
      <c r="K32" s="6"/>
      <c r="L32" s="20"/>
      <c r="M32" s="20"/>
      <c r="N32" s="20"/>
      <c r="O32" s="20"/>
    </row>
    <row r="33" spans="1:15" s="19" customFormat="1" ht="24.75" customHeight="1" x14ac:dyDescent="0.25">
      <c r="A33" s="118" t="s">
        <v>45</v>
      </c>
      <c r="B33" s="118"/>
      <c r="C33" s="118"/>
      <c r="D33" s="63">
        <f>K30*70%</f>
        <v>514828.53092999995</v>
      </c>
      <c r="E33" s="64" t="s">
        <v>33</v>
      </c>
      <c r="F33" s="62"/>
      <c r="G33" s="62"/>
      <c r="K33" s="9"/>
      <c r="L33" s="20"/>
      <c r="M33" s="10"/>
      <c r="N33" s="11"/>
      <c r="O33" s="20"/>
    </row>
    <row r="34" spans="1:15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9"/>
      <c r="L34" s="20"/>
      <c r="M34" s="12"/>
      <c r="N34" s="13"/>
      <c r="O34" s="20"/>
    </row>
    <row r="35" spans="1:15" s="19" customFormat="1" ht="15.75" x14ac:dyDescent="0.25">
      <c r="C35"/>
      <c r="G35" s="114" t="s">
        <v>46</v>
      </c>
      <c r="H35" s="114"/>
      <c r="I35" s="114"/>
      <c r="J35" s="114"/>
      <c r="K35" s="114"/>
      <c r="L35" s="20"/>
      <c r="M35" s="20"/>
      <c r="N35" s="20"/>
      <c r="O35" s="20"/>
    </row>
    <row r="36" spans="1:15" s="19" customFormat="1" ht="15.75" x14ac:dyDescent="0.25">
      <c r="A36" s="115" t="s">
        <v>37</v>
      </c>
      <c r="B36" s="115"/>
      <c r="C36" s="115"/>
      <c r="D36" s="115"/>
      <c r="E36" s="115"/>
      <c r="F36" s="115"/>
      <c r="G36" s="115" t="s">
        <v>47</v>
      </c>
      <c r="H36" s="115"/>
      <c r="I36" s="115"/>
      <c r="J36" s="115"/>
      <c r="K36" s="115"/>
      <c r="L36" s="20"/>
      <c r="M36" s="20"/>
      <c r="N36" s="20"/>
      <c r="O36" s="20"/>
    </row>
    <row r="37" spans="1:15" s="19" customFormat="1" ht="16.5" x14ac:dyDescent="0.25">
      <c r="A37"/>
      <c r="B37"/>
      <c r="C37"/>
      <c r="G37" s="116" t="s">
        <v>36</v>
      </c>
      <c r="H37" s="116"/>
      <c r="I37" s="116"/>
      <c r="J37" s="116"/>
      <c r="K37" s="116"/>
    </row>
    <row r="38" spans="1:15" s="19" customFormat="1" ht="15.75" x14ac:dyDescent="0.25">
      <c r="A38"/>
      <c r="B38"/>
      <c r="C38"/>
      <c r="G38"/>
      <c r="H38"/>
      <c r="I38"/>
      <c r="J38"/>
      <c r="K38"/>
    </row>
    <row r="39" spans="1:15" s="19" customFormat="1" ht="15.75" x14ac:dyDescent="0.25">
      <c r="A39"/>
      <c r="B39"/>
      <c r="C39"/>
      <c r="G39"/>
      <c r="H39"/>
      <c r="I39"/>
      <c r="J39"/>
      <c r="K39"/>
    </row>
    <row r="40" spans="1:15" s="19" customFormat="1" ht="15.75" x14ac:dyDescent="0.25">
      <c r="A40"/>
      <c r="B40"/>
      <c r="C40"/>
      <c r="G40"/>
      <c r="H40"/>
      <c r="I40"/>
      <c r="J40"/>
      <c r="K40"/>
    </row>
    <row r="41" spans="1:15" s="19" customFormat="1" ht="15.75" x14ac:dyDescent="0.25">
      <c r="A41"/>
      <c r="B41"/>
      <c r="C41"/>
      <c r="D41" s="117"/>
      <c r="E41" s="117"/>
      <c r="G41"/>
      <c r="H41"/>
      <c r="I41"/>
      <c r="J41"/>
      <c r="K41"/>
    </row>
    <row r="42" spans="1:15" s="19" customFormat="1" ht="15.75" x14ac:dyDescent="0.25">
      <c r="A42" s="28"/>
      <c r="B42"/>
      <c r="C42" s="28"/>
      <c r="G42" s="28"/>
      <c r="H42" s="28"/>
      <c r="I42" s="28"/>
      <c r="J42" s="28"/>
      <c r="K42" s="28"/>
    </row>
    <row r="43" spans="1:15" s="32" customFormat="1" ht="18.75" x14ac:dyDescent="0.3">
      <c r="A43" s="102" t="s">
        <v>14</v>
      </c>
      <c r="B43" s="102"/>
      <c r="C43" s="102"/>
      <c r="D43" s="102"/>
      <c r="E43" s="102"/>
      <c r="F43" s="102"/>
      <c r="G43" s="102" t="s">
        <v>13</v>
      </c>
      <c r="H43" s="102"/>
      <c r="I43" s="102"/>
      <c r="J43" s="102"/>
      <c r="K43" s="102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A1:F1"/>
    <mergeCell ref="G1:K1"/>
    <mergeCell ref="A2:K2"/>
    <mergeCell ref="E3:F3"/>
    <mergeCell ref="G3:H3"/>
    <mergeCell ref="C17:J29"/>
    <mergeCell ref="A30:I30"/>
    <mergeCell ref="A32:C32"/>
    <mergeCell ref="A33:C33"/>
    <mergeCell ref="A43:F43"/>
    <mergeCell ref="G43:K43"/>
    <mergeCell ref="G35:K35"/>
    <mergeCell ref="A36:F36"/>
    <mergeCell ref="G36:K36"/>
    <mergeCell ref="G37:K37"/>
    <mergeCell ref="D41:E41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zoomScaleNormal="100" workbookViewId="0">
      <pane ySplit="3" topLeftCell="A4" activePane="bottomLeft" state="frozen"/>
      <selection pane="bottomLeft" activeCell="A2" sqref="A2:F2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60.75" customHeight="1" x14ac:dyDescent="0.25">
      <c r="A1" s="119" t="s">
        <v>42</v>
      </c>
      <c r="B1" s="119"/>
      <c r="C1" s="119"/>
      <c r="D1" s="120" t="s">
        <v>6</v>
      </c>
      <c r="E1" s="120"/>
      <c r="F1" s="120"/>
    </row>
    <row r="2" spans="1:6" ht="58.5" customHeight="1" x14ac:dyDescent="0.25">
      <c r="A2" s="121" t="s">
        <v>52</v>
      </c>
      <c r="B2" s="122"/>
      <c r="C2" s="122"/>
      <c r="D2" s="122"/>
      <c r="E2" s="122"/>
      <c r="F2" s="122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22" t="s">
        <v>55</v>
      </c>
      <c r="F3" s="15" t="s">
        <v>56</v>
      </c>
    </row>
    <row r="4" spans="1:6" s="32" customFormat="1" ht="24.95" customHeight="1" x14ac:dyDescent="0.25">
      <c r="A4" s="33">
        <v>1</v>
      </c>
      <c r="B4" s="34" t="s">
        <v>8</v>
      </c>
      <c r="C4" s="65">
        <v>73351.69</v>
      </c>
      <c r="D4" s="65">
        <v>73351.69</v>
      </c>
      <c r="E4" s="66">
        <v>73351.69</v>
      </c>
      <c r="F4" s="67">
        <f t="shared" ref="F4:F30" si="0">SUM(C4:E4)</f>
        <v>220055.07</v>
      </c>
    </row>
    <row r="5" spans="1:6" s="32" customFormat="1" ht="24.95" customHeight="1" x14ac:dyDescent="0.25">
      <c r="A5" s="33">
        <v>2</v>
      </c>
      <c r="B5" s="34" t="s">
        <v>9</v>
      </c>
      <c r="C5" s="65">
        <v>41700</v>
      </c>
      <c r="D5" s="65">
        <v>41700</v>
      </c>
      <c r="E5" s="66">
        <v>41700</v>
      </c>
      <c r="F5" s="67">
        <f t="shared" si="0"/>
        <v>125100</v>
      </c>
    </row>
    <row r="6" spans="1:6" s="32" customFormat="1" ht="24.95" customHeight="1" x14ac:dyDescent="0.25">
      <c r="A6" s="33">
        <v>3</v>
      </c>
      <c r="B6" s="34" t="s">
        <v>41</v>
      </c>
      <c r="C6" s="65">
        <v>46287</v>
      </c>
      <c r="D6" s="65">
        <v>46287</v>
      </c>
      <c r="E6" s="66">
        <v>46287</v>
      </c>
      <c r="F6" s="67">
        <f t="shared" si="0"/>
        <v>138861</v>
      </c>
    </row>
    <row r="7" spans="1:6" s="32" customFormat="1" ht="24.95" customHeight="1" x14ac:dyDescent="0.25">
      <c r="A7" s="33">
        <v>4</v>
      </c>
      <c r="B7" s="34" t="s">
        <v>10</v>
      </c>
      <c r="C7" s="65">
        <v>101060.3392</v>
      </c>
      <c r="D7" s="65">
        <v>101060.3392</v>
      </c>
      <c r="E7" s="66">
        <v>0</v>
      </c>
      <c r="F7" s="67">
        <f t="shared" si="0"/>
        <v>202120.6784</v>
      </c>
    </row>
    <row r="8" spans="1:6" s="32" customFormat="1" ht="24.95" customHeight="1" x14ac:dyDescent="0.25">
      <c r="A8" s="33">
        <v>5</v>
      </c>
      <c r="B8" s="34" t="s">
        <v>11</v>
      </c>
      <c r="C8" s="65">
        <v>50874</v>
      </c>
      <c r="D8" s="65">
        <v>50874</v>
      </c>
      <c r="E8" s="66">
        <v>50874</v>
      </c>
      <c r="F8" s="67">
        <f t="shared" si="0"/>
        <v>152622</v>
      </c>
    </row>
    <row r="9" spans="1:6" s="32" customFormat="1" ht="24.95" customHeight="1" x14ac:dyDescent="0.25">
      <c r="A9" s="33">
        <v>6</v>
      </c>
      <c r="B9" s="34" t="s">
        <v>12</v>
      </c>
      <c r="C9" s="65">
        <v>76269.3</v>
      </c>
      <c r="D9" s="65">
        <v>76269.3</v>
      </c>
      <c r="E9" s="66">
        <v>76269.3</v>
      </c>
      <c r="F9" s="67">
        <f t="shared" si="0"/>
        <v>228807.90000000002</v>
      </c>
    </row>
    <row r="10" spans="1:6" s="32" customFormat="1" ht="24.95" customHeight="1" x14ac:dyDescent="0.25">
      <c r="A10" s="33">
        <v>7</v>
      </c>
      <c r="B10" s="34" t="s">
        <v>38</v>
      </c>
      <c r="C10" s="65">
        <v>78952.000000000015</v>
      </c>
      <c r="D10" s="65">
        <v>78952.000000000015</v>
      </c>
      <c r="E10" s="66">
        <v>78952.000000000015</v>
      </c>
      <c r="F10" s="67">
        <f t="shared" si="0"/>
        <v>236856.00000000006</v>
      </c>
    </row>
    <row r="11" spans="1:6" s="32" customFormat="1" ht="24.95" customHeight="1" x14ac:dyDescent="0.25">
      <c r="A11" s="33">
        <v>8</v>
      </c>
      <c r="B11" s="34" t="s">
        <v>13</v>
      </c>
      <c r="C11" s="65">
        <v>78932.540000000008</v>
      </c>
      <c r="D11" s="65">
        <v>78932.540000000008</v>
      </c>
      <c r="E11" s="66">
        <v>78932.540000000008</v>
      </c>
      <c r="F11" s="67">
        <f t="shared" si="0"/>
        <v>236797.62000000002</v>
      </c>
    </row>
    <row r="12" spans="1:6" s="32" customFormat="1" ht="24.95" customHeight="1" x14ac:dyDescent="0.25">
      <c r="A12" s="33">
        <v>9</v>
      </c>
      <c r="B12" s="34" t="s">
        <v>14</v>
      </c>
      <c r="C12" s="65">
        <v>46565</v>
      </c>
      <c r="D12" s="65">
        <v>46565</v>
      </c>
      <c r="E12" s="66">
        <v>46565</v>
      </c>
      <c r="F12" s="67">
        <f t="shared" si="0"/>
        <v>139695</v>
      </c>
    </row>
    <row r="13" spans="1:6" s="32" customFormat="1" ht="24.95" customHeight="1" x14ac:dyDescent="0.25">
      <c r="A13" s="33">
        <v>10</v>
      </c>
      <c r="B13" s="34" t="s">
        <v>15</v>
      </c>
      <c r="C13" s="65">
        <v>79688.700000000012</v>
      </c>
      <c r="D13" s="65">
        <v>79688.700000000012</v>
      </c>
      <c r="E13" s="66">
        <v>79688.700000000012</v>
      </c>
      <c r="F13" s="67">
        <f t="shared" si="0"/>
        <v>239066.10000000003</v>
      </c>
    </row>
    <row r="14" spans="1:6" s="32" customFormat="1" ht="24.95" customHeight="1" x14ac:dyDescent="0.25">
      <c r="A14" s="33">
        <v>11</v>
      </c>
      <c r="B14" s="34" t="s">
        <v>40</v>
      </c>
      <c r="C14" s="65">
        <v>35862</v>
      </c>
      <c r="D14" s="65">
        <v>35862</v>
      </c>
      <c r="E14" s="66">
        <v>35862</v>
      </c>
      <c r="F14" s="67">
        <f t="shared" si="0"/>
        <v>107586</v>
      </c>
    </row>
    <row r="15" spans="1:6" s="32" customFormat="1" ht="24.95" customHeight="1" x14ac:dyDescent="0.25">
      <c r="A15" s="33">
        <v>12</v>
      </c>
      <c r="B15" s="34" t="s">
        <v>60</v>
      </c>
      <c r="C15" s="65">
        <v>37113.026700000002</v>
      </c>
      <c r="D15" s="65">
        <v>37113.026700000002</v>
      </c>
      <c r="E15" s="65">
        <v>37113.026700000002</v>
      </c>
      <c r="F15" s="67">
        <f t="shared" si="0"/>
        <v>111339.08010000001</v>
      </c>
    </row>
    <row r="16" spans="1:6" s="32" customFormat="1" ht="24.95" customHeight="1" x14ac:dyDescent="0.25">
      <c r="A16" s="33">
        <v>13</v>
      </c>
      <c r="B16" s="34" t="s">
        <v>61</v>
      </c>
      <c r="C16" s="65">
        <v>0</v>
      </c>
      <c r="D16" s="32">
        <v>0</v>
      </c>
      <c r="E16" s="65">
        <v>50874.073200000006</v>
      </c>
      <c r="F16" s="67">
        <f t="shared" si="0"/>
        <v>50874.073200000006</v>
      </c>
    </row>
    <row r="17" spans="1:6" s="32" customFormat="1" ht="24.95" customHeight="1" x14ac:dyDescent="0.25">
      <c r="A17" s="33">
        <v>14</v>
      </c>
      <c r="B17" s="34" t="s">
        <v>16</v>
      </c>
      <c r="C17" s="67">
        <v>3000</v>
      </c>
      <c r="D17" s="65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17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18</v>
      </c>
      <c r="C19" s="67">
        <v>3000</v>
      </c>
      <c r="D19" s="67">
        <v>3000</v>
      </c>
      <c r="E19" s="67">
        <v>0</v>
      </c>
      <c r="F19" s="67">
        <f t="shared" si="0"/>
        <v>6000</v>
      </c>
    </row>
    <row r="20" spans="1:6" s="32" customFormat="1" ht="24.95" customHeight="1" x14ac:dyDescent="0.25">
      <c r="A20" s="33">
        <v>17</v>
      </c>
      <c r="B20" s="34" t="s">
        <v>19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20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21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22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23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39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24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35</v>
      </c>
      <c r="C27" s="67">
        <v>3000</v>
      </c>
      <c r="D27" s="67">
        <v>3000</v>
      </c>
      <c r="E27" s="67">
        <v>3000</v>
      </c>
      <c r="F27" s="67">
        <f t="shared" si="0"/>
        <v>9000</v>
      </c>
    </row>
    <row r="28" spans="1:6" s="32" customFormat="1" ht="24.95" customHeight="1" x14ac:dyDescent="0.25">
      <c r="A28" s="33">
        <v>25</v>
      </c>
      <c r="B28" s="34" t="s">
        <v>57</v>
      </c>
      <c r="C28" s="67">
        <v>3000</v>
      </c>
      <c r="D28" s="67">
        <v>3000</v>
      </c>
      <c r="E28" s="67">
        <v>3000</v>
      </c>
      <c r="F28" s="67">
        <f t="shared" si="0"/>
        <v>9000</v>
      </c>
    </row>
    <row r="29" spans="1:6" s="32" customFormat="1" ht="24.95" customHeight="1" x14ac:dyDescent="0.25">
      <c r="A29" s="33">
        <v>26</v>
      </c>
      <c r="B29" s="34" t="s">
        <v>58</v>
      </c>
      <c r="C29" s="67">
        <v>3000</v>
      </c>
      <c r="D29" s="67">
        <v>3000</v>
      </c>
      <c r="E29" s="67">
        <v>3000</v>
      </c>
      <c r="F29" s="67">
        <f t="shared" si="0"/>
        <v>9000</v>
      </c>
    </row>
    <row r="30" spans="1:6" s="32" customFormat="1" ht="24.95" customHeight="1" x14ac:dyDescent="0.25">
      <c r="A30" s="33">
        <v>27</v>
      </c>
      <c r="B30" s="34" t="s">
        <v>59</v>
      </c>
      <c r="C30" s="67">
        <v>3000</v>
      </c>
      <c r="D30" s="67">
        <v>3000</v>
      </c>
      <c r="E30" s="67">
        <v>3000</v>
      </c>
      <c r="F30" s="67">
        <f t="shared" si="0"/>
        <v>9000</v>
      </c>
    </row>
    <row r="31" spans="1:6" s="45" customFormat="1" ht="24.95" customHeight="1" x14ac:dyDescent="0.25">
      <c r="A31" s="98" t="s">
        <v>7</v>
      </c>
      <c r="B31" s="99"/>
      <c r="C31" s="99"/>
      <c r="D31" s="99"/>
      <c r="E31" s="99"/>
      <c r="F31" s="44">
        <f>SUM(F4:F30)</f>
        <v>2312780.5217000004</v>
      </c>
    </row>
    <row r="32" spans="1:6" s="32" customFormat="1" ht="11.25" customHeight="1" x14ac:dyDescent="0.25">
      <c r="A32" s="46"/>
      <c r="B32" s="46"/>
      <c r="C32" s="47"/>
      <c r="D32" s="46"/>
      <c r="E32" s="46"/>
      <c r="F32" s="46"/>
    </row>
    <row r="33" spans="1:6" s="32" customFormat="1" ht="22.5" customHeight="1" x14ac:dyDescent="0.25">
      <c r="A33" s="101" t="s">
        <v>44</v>
      </c>
      <c r="B33" s="101"/>
      <c r="C33" s="60">
        <f>F31*30%</f>
        <v>693834.15651000012</v>
      </c>
      <c r="D33" s="58" t="s">
        <v>33</v>
      </c>
      <c r="E33" s="59"/>
    </row>
    <row r="34" spans="1:6" s="32" customFormat="1" ht="24.75" customHeight="1" x14ac:dyDescent="0.25">
      <c r="A34" s="101" t="s">
        <v>45</v>
      </c>
      <c r="B34" s="101"/>
      <c r="C34" s="60">
        <f>F31*70%</f>
        <v>1618946.3651900003</v>
      </c>
      <c r="D34" s="58" t="s">
        <v>33</v>
      </c>
      <c r="E34" s="59"/>
    </row>
    <row r="35" spans="1:6" s="19" customFormat="1" ht="15.75" x14ac:dyDescent="0.25">
      <c r="A35" s="6"/>
      <c r="B35" s="6"/>
      <c r="C35" s="7"/>
      <c r="D35" s="6"/>
      <c r="E35" s="6"/>
      <c r="F35" s="9"/>
    </row>
    <row r="36" spans="1:6" s="19" customFormat="1" ht="15.75" x14ac:dyDescent="0.25">
      <c r="C36"/>
      <c r="D36" s="114" t="s">
        <v>62</v>
      </c>
      <c r="E36" s="114"/>
      <c r="F36" s="114"/>
    </row>
    <row r="37" spans="1:6" s="19" customFormat="1" ht="15.75" x14ac:dyDescent="0.25">
      <c r="A37" s="115" t="s">
        <v>37</v>
      </c>
      <c r="B37" s="115"/>
      <c r="C37" s="115"/>
      <c r="D37" s="115" t="s">
        <v>47</v>
      </c>
      <c r="E37" s="115"/>
      <c r="F37" s="115"/>
    </row>
    <row r="38" spans="1:6" s="19" customFormat="1" ht="16.5" x14ac:dyDescent="0.25">
      <c r="A38"/>
      <c r="B38"/>
      <c r="C38"/>
      <c r="D38" s="116" t="s">
        <v>36</v>
      </c>
      <c r="E38" s="116"/>
      <c r="F38" s="116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102" t="s">
        <v>14</v>
      </c>
      <c r="B44" s="102"/>
      <c r="C44" s="102"/>
      <c r="D44" s="102" t="s">
        <v>13</v>
      </c>
      <c r="E44" s="102"/>
      <c r="F44" s="102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D44:F44"/>
    <mergeCell ref="A1:C1"/>
    <mergeCell ref="D1:F1"/>
    <mergeCell ref="A37:C37"/>
    <mergeCell ref="A44:C44"/>
    <mergeCell ref="D36:F36"/>
    <mergeCell ref="D37:F37"/>
    <mergeCell ref="D38:F38"/>
    <mergeCell ref="A2:F2"/>
    <mergeCell ref="A31:E31"/>
    <mergeCell ref="A33:B33"/>
    <mergeCell ref="A34:B34"/>
  </mergeCells>
  <pageMargins left="0.31" right="0.2" top="0.33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K5" sqref="K5"/>
    </sheetView>
  </sheetViews>
  <sheetFormatPr defaultRowHeight="15" x14ac:dyDescent="0.25"/>
  <cols>
    <col min="1" max="1" width="5.5703125" customWidth="1"/>
    <col min="2" max="2" width="22.42578125" customWidth="1"/>
    <col min="3" max="3" width="12.140625" customWidth="1"/>
    <col min="4" max="4" width="11.7109375" customWidth="1"/>
    <col min="5" max="5" width="13.28515625" customWidth="1"/>
    <col min="6" max="6" width="15.5703125" customWidth="1"/>
    <col min="7" max="7" width="17.5703125" customWidth="1"/>
  </cols>
  <sheetData>
    <row r="1" spans="1:7" ht="59.25" customHeight="1" x14ac:dyDescent="0.25">
      <c r="A1" s="120" t="s">
        <v>91</v>
      </c>
      <c r="B1" s="120"/>
      <c r="C1" s="120"/>
      <c r="D1" s="120"/>
      <c r="E1" s="120" t="s">
        <v>6</v>
      </c>
      <c r="F1" s="120"/>
      <c r="G1" s="120"/>
    </row>
    <row r="2" spans="1:7" ht="76.5" customHeight="1" x14ac:dyDescent="0.25">
      <c r="A2" s="130" t="s">
        <v>74</v>
      </c>
      <c r="B2" s="131"/>
      <c r="C2" s="131"/>
      <c r="D2" s="131"/>
      <c r="E2" s="131"/>
      <c r="F2" s="131"/>
      <c r="G2" s="131"/>
    </row>
    <row r="3" spans="1:7" ht="57" customHeight="1" x14ac:dyDescent="0.25">
      <c r="A3" s="14" t="s">
        <v>63</v>
      </c>
      <c r="B3" s="14" t="s">
        <v>64</v>
      </c>
      <c r="C3" s="14" t="s">
        <v>68</v>
      </c>
      <c r="D3" s="14" t="s">
        <v>69</v>
      </c>
      <c r="E3" s="14" t="s">
        <v>70</v>
      </c>
      <c r="F3" s="15" t="s">
        <v>71</v>
      </c>
      <c r="G3" s="15" t="s">
        <v>67</v>
      </c>
    </row>
    <row r="4" spans="1:7" ht="18" customHeight="1" x14ac:dyDescent="0.25">
      <c r="A4" s="82">
        <v>1</v>
      </c>
      <c r="B4" s="34" t="s">
        <v>75</v>
      </c>
      <c r="C4" s="83">
        <f>'[4]Q2-2018'!$AB$22</f>
        <v>9336600</v>
      </c>
      <c r="D4" s="84">
        <f>[2]luong!$AB$22</f>
        <v>9982980</v>
      </c>
      <c r="E4" s="84">
        <f>[3]luong!$AB$28</f>
        <v>9982980</v>
      </c>
      <c r="F4" s="69">
        <f>C4+D4+E4</f>
        <v>29302560</v>
      </c>
      <c r="G4" s="69">
        <f>F4*1%</f>
        <v>293025.60000000003</v>
      </c>
    </row>
    <row r="5" spans="1:7" ht="18.75" customHeight="1" x14ac:dyDescent="0.25">
      <c r="A5" s="82">
        <v>2</v>
      </c>
      <c r="B5" s="34" t="s">
        <v>76</v>
      </c>
      <c r="C5" s="89">
        <f>'[1]Q2-2018'!$AB$17</f>
        <v>14952600</v>
      </c>
      <c r="D5" s="84">
        <f>[2]luong!$AB$17</f>
        <v>15987780</v>
      </c>
      <c r="E5" s="84">
        <f>[3]luong!$AB$22</f>
        <v>15987780</v>
      </c>
      <c r="F5" s="69">
        <f t="shared" ref="F5:F18" si="0">C5+D5+E5</f>
        <v>46928160</v>
      </c>
      <c r="G5" s="69">
        <f t="shared" ref="G5:G18" si="1">F5*1%</f>
        <v>469281.60000000003</v>
      </c>
    </row>
    <row r="6" spans="1:7" ht="20.25" customHeight="1" x14ac:dyDescent="0.25">
      <c r="A6" s="82">
        <v>3</v>
      </c>
      <c r="B6" s="34" t="s">
        <v>77</v>
      </c>
      <c r="C6" s="83">
        <f>'[1]Q2-2018'!$AB$13</f>
        <v>14922648</v>
      </c>
      <c r="D6" s="84">
        <f>[2]luong!$AB$13</f>
        <v>15955754.399999999</v>
      </c>
      <c r="E6" s="84">
        <f>[3]luong!$AB$18</f>
        <v>15955754.399999999</v>
      </c>
      <c r="F6" s="69">
        <f t="shared" si="0"/>
        <v>46834156.799999997</v>
      </c>
      <c r="G6" s="69">
        <f t="shared" si="1"/>
        <v>468341.56799999997</v>
      </c>
    </row>
    <row r="7" spans="1:7" ht="18" customHeight="1" x14ac:dyDescent="0.25">
      <c r="A7" s="82">
        <v>4</v>
      </c>
      <c r="B7" s="34" t="s">
        <v>78</v>
      </c>
      <c r="C7" s="83">
        <f>'[1]Q2-2018'!$AB$19</f>
        <v>10881000</v>
      </c>
      <c r="D7" s="84">
        <f>[2]luong!$AB$19</f>
        <v>11634300.000000002</v>
      </c>
      <c r="E7" s="84">
        <f>[3]luong!$AB$24</f>
        <v>11634300.000000002</v>
      </c>
      <c r="F7" s="69">
        <f t="shared" si="0"/>
        <v>34149600</v>
      </c>
      <c r="G7" s="69">
        <f t="shared" si="1"/>
        <v>341496</v>
      </c>
    </row>
    <row r="8" spans="1:7" ht="19.5" customHeight="1" x14ac:dyDescent="0.25">
      <c r="A8" s="82">
        <v>5</v>
      </c>
      <c r="B8" s="34" t="s">
        <v>79</v>
      </c>
      <c r="C8" s="83">
        <f>'[1]Q2-2018'!$AB$16</f>
        <v>10155600</v>
      </c>
      <c r="D8" s="84">
        <f>[2]luong!$AB$16</f>
        <v>10858680</v>
      </c>
      <c r="E8" s="84">
        <f>[3]luong!$AB$21</f>
        <v>10858680</v>
      </c>
      <c r="F8" s="69">
        <f t="shared" si="0"/>
        <v>31872960</v>
      </c>
      <c r="G8" s="69">
        <f t="shared" si="1"/>
        <v>318729.60000000003</v>
      </c>
    </row>
    <row r="9" spans="1:7" ht="18.75" customHeight="1" x14ac:dyDescent="0.25">
      <c r="A9" s="82">
        <v>6</v>
      </c>
      <c r="B9" s="34" t="s">
        <v>80</v>
      </c>
      <c r="C9" s="83">
        <f>'[1]Q2-2018'!$AB$18</f>
        <v>12238200.000000002</v>
      </c>
      <c r="D9" s="84">
        <f>[2]luong!$AB$18</f>
        <v>13085460</v>
      </c>
      <c r="E9" s="84">
        <f>[3]luong!$AB$23</f>
        <v>13085460</v>
      </c>
      <c r="F9" s="69">
        <f t="shared" si="0"/>
        <v>38409120</v>
      </c>
      <c r="G9" s="69">
        <f t="shared" si="1"/>
        <v>384091.2</v>
      </c>
    </row>
    <row r="10" spans="1:7" ht="18.75" customHeight="1" x14ac:dyDescent="0.25">
      <c r="A10" s="82">
        <v>7</v>
      </c>
      <c r="B10" s="34" t="s">
        <v>81</v>
      </c>
      <c r="C10" s="83">
        <f>'[1]Q2-2018'!$AB$20</f>
        <v>10881000</v>
      </c>
      <c r="D10" s="84">
        <f>[2]luong!$AB$20</f>
        <v>11634300.000000002</v>
      </c>
      <c r="E10" s="84">
        <f>[3]luong!$AB$25+[3]luong!$AB$26</f>
        <v>11909520.000000002</v>
      </c>
      <c r="F10" s="69">
        <f t="shared" si="0"/>
        <v>34424820</v>
      </c>
      <c r="G10" s="69">
        <f t="shared" si="1"/>
        <v>344248.2</v>
      </c>
    </row>
    <row r="11" spans="1:7" ht="18.75" customHeight="1" x14ac:dyDescent="0.25">
      <c r="A11" s="82">
        <v>8</v>
      </c>
      <c r="B11" s="88" t="s">
        <v>82</v>
      </c>
      <c r="C11" s="83">
        <f>'[1]Q2-2018'!$AB$27</f>
        <v>7792200</v>
      </c>
      <c r="D11" s="84">
        <f>[2]luong!$AB$27</f>
        <v>8331660</v>
      </c>
      <c r="E11" s="84">
        <f>[3]luong!$AB$32</f>
        <v>8331660</v>
      </c>
      <c r="F11" s="69">
        <f t="shared" si="0"/>
        <v>24455520</v>
      </c>
      <c r="G11" s="69">
        <f t="shared" si="1"/>
        <v>244555.2</v>
      </c>
    </row>
    <row r="12" spans="1:7" ht="18.75" customHeight="1" x14ac:dyDescent="0.25">
      <c r="A12" s="82">
        <v>9</v>
      </c>
      <c r="B12" s="34" t="s">
        <v>83</v>
      </c>
      <c r="C12" s="83">
        <f>'[1]Q2-2018'!$AB$21</f>
        <v>10108800</v>
      </c>
      <c r="D12" s="84">
        <f>[2]luong!$AB$21</f>
        <v>10808640</v>
      </c>
      <c r="E12" s="84">
        <f>[3]luong!$AB$27</f>
        <v>11634300.000000002</v>
      </c>
      <c r="F12" s="69">
        <f t="shared" si="0"/>
        <v>32551740</v>
      </c>
      <c r="G12" s="69">
        <f t="shared" si="1"/>
        <v>325517.40000000002</v>
      </c>
    </row>
    <row r="13" spans="1:7" ht="18.75" customHeight="1" x14ac:dyDescent="0.25">
      <c r="A13" s="82">
        <v>10</v>
      </c>
      <c r="B13" s="34" t="s">
        <v>90</v>
      </c>
      <c r="C13" s="83">
        <f>'[1]Q2-2018'!$AB$28</f>
        <v>6247800</v>
      </c>
      <c r="D13" s="84">
        <f>[2]luong!$AB$28</f>
        <v>6680340</v>
      </c>
      <c r="E13" s="84">
        <f>[3]luong!$AB$33</f>
        <v>7506000</v>
      </c>
      <c r="F13" s="69">
        <f t="shared" si="0"/>
        <v>20434140</v>
      </c>
      <c r="G13" s="69">
        <f t="shared" si="1"/>
        <v>204341.4</v>
      </c>
    </row>
    <row r="14" spans="1:7" ht="18.75" customHeight="1" x14ac:dyDescent="0.25">
      <c r="A14" s="82">
        <v>11</v>
      </c>
      <c r="B14" s="34" t="s">
        <v>84</v>
      </c>
      <c r="C14" s="83">
        <f>'[1]Q2-2018'!$AB$25</f>
        <v>9617400</v>
      </c>
      <c r="D14" s="84">
        <f>[2]luong!$AB$24+[2]luong!$AB$25</f>
        <v>10558440</v>
      </c>
      <c r="E14" s="84">
        <f>[3]luong!$AB$30</f>
        <v>11108880.000000002</v>
      </c>
      <c r="F14" s="69">
        <f t="shared" si="0"/>
        <v>31284720</v>
      </c>
      <c r="G14" s="69">
        <f t="shared" si="1"/>
        <v>312847.2</v>
      </c>
    </row>
    <row r="15" spans="1:7" ht="18.75" customHeight="1" x14ac:dyDescent="0.25">
      <c r="A15" s="82">
        <v>12</v>
      </c>
      <c r="B15" s="34" t="s">
        <v>85</v>
      </c>
      <c r="C15" s="83">
        <f>'[1]Q2-2018'!$AB$15</f>
        <v>13637520</v>
      </c>
      <c r="D15" s="84">
        <f>[2]luong!$AB$15</f>
        <v>14581656</v>
      </c>
      <c r="E15" s="84">
        <f>[3]luong!$AB$20</f>
        <v>14706255.600000001</v>
      </c>
      <c r="F15" s="69">
        <f t="shared" si="0"/>
        <v>42925431.600000001</v>
      </c>
      <c r="G15" s="69">
        <f t="shared" si="1"/>
        <v>429254.31600000005</v>
      </c>
    </row>
    <row r="16" spans="1:7" ht="18.75" customHeight="1" x14ac:dyDescent="0.25">
      <c r="A16" s="82">
        <v>13</v>
      </c>
      <c r="B16" s="34" t="s">
        <v>86</v>
      </c>
      <c r="C16" s="83">
        <f>'[1]Q2-2018'!$AB$24+'[1]Q2-2018'!$AB$23</f>
        <v>12091014</v>
      </c>
      <c r="D16" s="84">
        <f>[2]luong!$AB$23</f>
        <v>12968866.799999999</v>
      </c>
      <c r="E16" s="84">
        <f>[3]luong!$AB$29</f>
        <v>12968866.799999999</v>
      </c>
      <c r="F16" s="69">
        <f t="shared" si="0"/>
        <v>38028747.599999994</v>
      </c>
      <c r="G16" s="69">
        <f t="shared" si="1"/>
        <v>380287.47599999997</v>
      </c>
    </row>
    <row r="17" spans="1:7" ht="18.75" customHeight="1" x14ac:dyDescent="0.25">
      <c r="A17" s="82">
        <v>14</v>
      </c>
      <c r="B17" s="34" t="s">
        <v>87</v>
      </c>
      <c r="C17" s="83">
        <f>'[1]Q2-2018'!$AB$26</f>
        <v>9149400</v>
      </c>
      <c r="D17" s="84">
        <f>[2]luong!$AB$26</f>
        <v>9782820</v>
      </c>
      <c r="E17" s="84">
        <f>[3]luong!$AB$31</f>
        <v>9782820</v>
      </c>
      <c r="F17" s="69">
        <f t="shared" si="0"/>
        <v>28715040</v>
      </c>
      <c r="G17" s="69">
        <f t="shared" si="1"/>
        <v>287150.40000000002</v>
      </c>
    </row>
    <row r="18" spans="1:7" ht="18.75" customHeight="1" x14ac:dyDescent="0.25">
      <c r="A18" s="82">
        <v>15</v>
      </c>
      <c r="B18" s="34" t="s">
        <v>88</v>
      </c>
      <c r="C18" s="83">
        <f>'[1]Q2-2018'!$AB$14</f>
        <v>10389600.000000002</v>
      </c>
      <c r="D18" s="84">
        <f>[2]luong!$AB$14</f>
        <v>11108880.000000002</v>
      </c>
      <c r="E18" s="84">
        <f>[3]luong!$AB$19</f>
        <v>11108880.000000002</v>
      </c>
      <c r="F18" s="69">
        <f t="shared" si="0"/>
        <v>32607360.000000007</v>
      </c>
      <c r="G18" s="69">
        <f t="shared" si="1"/>
        <v>326073.60000000009</v>
      </c>
    </row>
    <row r="19" spans="1:7" ht="15.75" x14ac:dyDescent="0.25">
      <c r="A19" s="132" t="s">
        <v>7</v>
      </c>
      <c r="B19" s="133"/>
      <c r="C19" s="133"/>
      <c r="D19" s="133"/>
      <c r="E19" s="133"/>
      <c r="F19" s="71">
        <f>SUM(F4:F18)</f>
        <v>512924076</v>
      </c>
      <c r="G19" s="86">
        <f t="shared" ref="G19" si="2">F19*1%</f>
        <v>5129240.76</v>
      </c>
    </row>
    <row r="20" spans="1:7" ht="15.75" x14ac:dyDescent="0.25">
      <c r="A20" s="72"/>
      <c r="B20" s="72"/>
      <c r="C20" s="73"/>
      <c r="D20" s="72"/>
      <c r="E20" s="72"/>
      <c r="F20" s="72"/>
    </row>
    <row r="21" spans="1:7" ht="15.75" x14ac:dyDescent="0.25">
      <c r="A21" s="129" t="s">
        <v>65</v>
      </c>
      <c r="B21" s="129"/>
      <c r="C21" s="74">
        <f>G19*30/100</f>
        <v>1538772.2279999999</v>
      </c>
      <c r="D21" s="87" t="s">
        <v>33</v>
      </c>
      <c r="E21" s="75"/>
      <c r="F21" s="70"/>
    </row>
    <row r="22" spans="1:7" ht="15.75" x14ac:dyDescent="0.25">
      <c r="A22" s="129" t="s">
        <v>66</v>
      </c>
      <c r="B22" s="129"/>
      <c r="C22" s="74">
        <f>G19*70/100</f>
        <v>3590468.5319999997</v>
      </c>
      <c r="D22" s="87" t="s">
        <v>33</v>
      </c>
      <c r="E22" s="75"/>
      <c r="F22" s="70"/>
    </row>
    <row r="23" spans="1:7" ht="15.75" x14ac:dyDescent="0.25">
      <c r="A23" s="76"/>
      <c r="B23" s="76"/>
      <c r="C23" s="77"/>
      <c r="D23" s="85"/>
      <c r="E23" s="76"/>
      <c r="F23" s="78"/>
    </row>
    <row r="24" spans="1:7" ht="15.75" customHeight="1" x14ac:dyDescent="0.25">
      <c r="A24" s="79"/>
      <c r="B24" s="79"/>
      <c r="C24" s="80"/>
      <c r="E24" s="125" t="s">
        <v>73</v>
      </c>
      <c r="F24" s="125"/>
      <c r="G24" s="125"/>
    </row>
    <row r="25" spans="1:7" ht="15.75" customHeight="1" x14ac:dyDescent="0.25">
      <c r="A25" s="123" t="s">
        <v>47</v>
      </c>
      <c r="B25" s="123"/>
      <c r="C25" s="123"/>
      <c r="E25" s="123" t="s">
        <v>37</v>
      </c>
      <c r="F25" s="123"/>
      <c r="G25" s="123"/>
    </row>
    <row r="26" spans="1:7" ht="16.5" x14ac:dyDescent="0.25">
      <c r="A26" s="126" t="s">
        <v>36</v>
      </c>
      <c r="B26" s="126"/>
      <c r="C26" s="126"/>
      <c r="E26" s="127" t="s">
        <v>72</v>
      </c>
      <c r="F26" s="127"/>
      <c r="G26" s="127"/>
    </row>
    <row r="27" spans="1:7" x14ac:dyDescent="0.25">
      <c r="A27" s="127" t="s">
        <v>72</v>
      </c>
      <c r="B27" s="127"/>
      <c r="C27" s="127"/>
      <c r="D27" s="80"/>
      <c r="E27" s="80"/>
      <c r="F27" s="80"/>
    </row>
    <row r="28" spans="1:7" x14ac:dyDescent="0.25">
      <c r="A28" s="80"/>
      <c r="B28" s="80"/>
      <c r="C28" s="80"/>
      <c r="D28" s="80"/>
      <c r="E28" s="80"/>
      <c r="F28" s="80"/>
    </row>
    <row r="29" spans="1:7" x14ac:dyDescent="0.25">
      <c r="A29" s="80"/>
      <c r="B29" s="80"/>
      <c r="C29" s="80"/>
      <c r="D29" s="80"/>
    </row>
    <row r="30" spans="1:7" x14ac:dyDescent="0.25">
      <c r="A30" s="80"/>
      <c r="B30" s="80"/>
      <c r="C30" s="80"/>
      <c r="D30" s="80"/>
      <c r="E30" s="80"/>
      <c r="F30" s="80"/>
    </row>
    <row r="31" spans="1:7" x14ac:dyDescent="0.25">
      <c r="A31" s="81"/>
      <c r="B31" s="80"/>
      <c r="C31" s="81"/>
      <c r="D31" s="81"/>
      <c r="E31" s="128"/>
      <c r="F31" s="128"/>
      <c r="G31" s="128"/>
    </row>
    <row r="32" spans="1:7" ht="18.75" customHeight="1" x14ac:dyDescent="0.3">
      <c r="A32" s="124" t="s">
        <v>88</v>
      </c>
      <c r="B32" s="124"/>
      <c r="C32" s="124"/>
      <c r="E32" s="124" t="s">
        <v>81</v>
      </c>
      <c r="F32" s="124"/>
      <c r="G32" s="124"/>
    </row>
    <row r="33" spans="1:6" ht="15.75" x14ac:dyDescent="0.25">
      <c r="A33" s="76"/>
      <c r="B33" s="76"/>
      <c r="C33" s="76"/>
      <c r="D33" s="79"/>
      <c r="E33" s="79"/>
      <c r="F33" s="79"/>
    </row>
  </sheetData>
  <mergeCells count="15">
    <mergeCell ref="A22:B22"/>
    <mergeCell ref="A2:G2"/>
    <mergeCell ref="A19:E19"/>
    <mergeCell ref="A21:B21"/>
    <mergeCell ref="E1:G1"/>
    <mergeCell ref="A1:D1"/>
    <mergeCell ref="E25:G25"/>
    <mergeCell ref="A32:C32"/>
    <mergeCell ref="E24:G24"/>
    <mergeCell ref="A25:C25"/>
    <mergeCell ref="A26:C26"/>
    <mergeCell ref="E32:G32"/>
    <mergeCell ref="E26:G26"/>
    <mergeCell ref="A27:C27"/>
    <mergeCell ref="E31:G31"/>
  </mergeCells>
  <pageMargins left="0.26" right="0.2" top="0.38" bottom="0.3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M7" sqref="M7"/>
    </sheetView>
  </sheetViews>
  <sheetFormatPr defaultRowHeight="15" x14ac:dyDescent="0.25"/>
  <cols>
    <col min="1" max="1" width="5.5703125" customWidth="1"/>
    <col min="2" max="2" width="26.140625" customWidth="1"/>
    <col min="3" max="3" width="12.42578125" customWidth="1"/>
    <col min="4" max="4" width="11.5703125" customWidth="1"/>
    <col min="5" max="5" width="12.42578125" customWidth="1"/>
    <col min="6" max="6" width="13.42578125" customWidth="1"/>
    <col min="7" max="7" width="13.28515625" customWidth="1"/>
    <col min="8" max="8" width="12.28515625" customWidth="1"/>
  </cols>
  <sheetData>
    <row r="1" spans="1:8" ht="54" customHeight="1" x14ac:dyDescent="0.25">
      <c r="A1" s="120" t="s">
        <v>91</v>
      </c>
      <c r="B1" s="120"/>
      <c r="C1" s="120"/>
      <c r="D1" s="120"/>
      <c r="E1" s="120" t="s">
        <v>6</v>
      </c>
      <c r="F1" s="120"/>
      <c r="G1" s="120"/>
      <c r="H1" s="120"/>
    </row>
    <row r="2" spans="1:8" ht="63.75" customHeight="1" x14ac:dyDescent="0.25">
      <c r="A2" s="130" t="s">
        <v>74</v>
      </c>
      <c r="B2" s="131"/>
      <c r="C2" s="131"/>
      <c r="D2" s="131"/>
      <c r="E2" s="131"/>
      <c r="F2" s="131"/>
      <c r="G2" s="131"/>
    </row>
    <row r="3" spans="1:8" ht="63" x14ac:dyDescent="0.25">
      <c r="A3" s="14" t="s">
        <v>63</v>
      </c>
      <c r="B3" s="14" t="s">
        <v>64</v>
      </c>
      <c r="C3" s="14" t="s">
        <v>68</v>
      </c>
      <c r="D3" s="14" t="s">
        <v>69</v>
      </c>
      <c r="E3" s="14" t="s">
        <v>70</v>
      </c>
      <c r="F3" s="15" t="s">
        <v>71</v>
      </c>
      <c r="G3" s="15" t="s">
        <v>67</v>
      </c>
      <c r="H3" s="91" t="s">
        <v>89</v>
      </c>
    </row>
    <row r="4" spans="1:8" ht="15.75" x14ac:dyDescent="0.25">
      <c r="A4" s="82">
        <v>1</v>
      </c>
      <c r="B4" s="34" t="s">
        <v>75</v>
      </c>
      <c r="C4" s="83">
        <f>'[4]Q2-2018'!$AB$22</f>
        <v>9336600</v>
      </c>
      <c r="D4" s="84">
        <f>[2]luong!$AB$22</f>
        <v>9982980</v>
      </c>
      <c r="E4" s="84">
        <f>[3]luong!$AB$28</f>
        <v>9982980</v>
      </c>
      <c r="F4" s="69">
        <f>C4+D4+E4</f>
        <v>29302560</v>
      </c>
      <c r="G4" s="69">
        <f>F4*1%</f>
        <v>293025.60000000003</v>
      </c>
      <c r="H4" s="90"/>
    </row>
    <row r="5" spans="1:8" ht="15.75" x14ac:dyDescent="0.25">
      <c r="A5" s="82">
        <v>2</v>
      </c>
      <c r="B5" s="34" t="s">
        <v>76</v>
      </c>
      <c r="C5" s="89">
        <f>'[1]Q2-2018'!$AB$17</f>
        <v>14952600</v>
      </c>
      <c r="D5" s="84">
        <f>[2]luong!$AB$17</f>
        <v>15987780</v>
      </c>
      <c r="E5" s="84">
        <f>[3]luong!$AB$22</f>
        <v>15987780</v>
      </c>
      <c r="F5" s="69">
        <f t="shared" ref="F5:F18" si="0">C5+D5+E5</f>
        <v>46928160</v>
      </c>
      <c r="G5" s="69">
        <f t="shared" ref="G5:G19" si="1">F5*1%</f>
        <v>469281.60000000003</v>
      </c>
      <c r="H5" s="90"/>
    </row>
    <row r="6" spans="1:8" ht="15.75" x14ac:dyDescent="0.25">
      <c r="A6" s="82">
        <v>3</v>
      </c>
      <c r="B6" s="34" t="s">
        <v>77</v>
      </c>
      <c r="C6" s="83">
        <f>'[1]Q2-2018'!$AB$13</f>
        <v>14922648</v>
      </c>
      <c r="D6" s="84">
        <f>[2]luong!$AB$13</f>
        <v>15955754.399999999</v>
      </c>
      <c r="E6" s="84">
        <f>[3]luong!$AB$18</f>
        <v>15955754.399999999</v>
      </c>
      <c r="F6" s="69">
        <f t="shared" si="0"/>
        <v>46834156.799999997</v>
      </c>
      <c r="G6" s="69">
        <f t="shared" si="1"/>
        <v>468341.56799999997</v>
      </c>
      <c r="H6" s="90"/>
    </row>
    <row r="7" spans="1:8" ht="15.75" x14ac:dyDescent="0.25">
      <c r="A7" s="82">
        <v>4</v>
      </c>
      <c r="B7" s="34" t="s">
        <v>78</v>
      </c>
      <c r="C7" s="83">
        <f>'[1]Q2-2018'!$AB$19</f>
        <v>10881000</v>
      </c>
      <c r="D7" s="84">
        <f>[2]luong!$AB$19</f>
        <v>11634300.000000002</v>
      </c>
      <c r="E7" s="84">
        <f>[3]luong!$AB$24</f>
        <v>11634300.000000002</v>
      </c>
      <c r="F7" s="69">
        <f t="shared" si="0"/>
        <v>34149600</v>
      </c>
      <c r="G7" s="69">
        <f t="shared" si="1"/>
        <v>341496</v>
      </c>
      <c r="H7" s="90"/>
    </row>
    <row r="8" spans="1:8" ht="15.75" x14ac:dyDescent="0.25">
      <c r="A8" s="82">
        <v>5</v>
      </c>
      <c r="B8" s="34" t="s">
        <v>79</v>
      </c>
      <c r="C8" s="83">
        <f>'[1]Q2-2018'!$AB$16</f>
        <v>10155600</v>
      </c>
      <c r="D8" s="84">
        <f>[2]luong!$AB$16</f>
        <v>10858680</v>
      </c>
      <c r="E8" s="84">
        <f>[3]luong!$AB$21</f>
        <v>10858680</v>
      </c>
      <c r="F8" s="69">
        <f t="shared" si="0"/>
        <v>31872960</v>
      </c>
      <c r="G8" s="69">
        <f t="shared" si="1"/>
        <v>318729.60000000003</v>
      </c>
      <c r="H8" s="90"/>
    </row>
    <row r="9" spans="1:8" ht="15.75" x14ac:dyDescent="0.25">
      <c r="A9" s="82">
        <v>6</v>
      </c>
      <c r="B9" s="34" t="s">
        <v>80</v>
      </c>
      <c r="C9" s="83">
        <f>'[1]Q2-2018'!$AB$18</f>
        <v>12238200.000000002</v>
      </c>
      <c r="D9" s="84">
        <f>[2]luong!$AB$18</f>
        <v>13085460</v>
      </c>
      <c r="E9" s="84">
        <f>[3]luong!$AB$23</f>
        <v>13085460</v>
      </c>
      <c r="F9" s="69">
        <f t="shared" si="0"/>
        <v>38409120</v>
      </c>
      <c r="G9" s="69">
        <f t="shared" si="1"/>
        <v>384091.2</v>
      </c>
      <c r="H9" s="90"/>
    </row>
    <row r="10" spans="1:8" ht="15.75" x14ac:dyDescent="0.25">
      <c r="A10" s="82">
        <v>7</v>
      </c>
      <c r="B10" s="34" t="s">
        <v>81</v>
      </c>
      <c r="C10" s="83">
        <f>'[1]Q2-2018'!$AB$20</f>
        <v>10881000</v>
      </c>
      <c r="D10" s="84">
        <f>[2]luong!$AB$20</f>
        <v>11634300.000000002</v>
      </c>
      <c r="E10" s="84">
        <f>[3]luong!$AB$25+[3]luong!$AB$26</f>
        <v>11909520.000000002</v>
      </c>
      <c r="F10" s="69">
        <f t="shared" si="0"/>
        <v>34424820</v>
      </c>
      <c r="G10" s="69">
        <f t="shared" si="1"/>
        <v>344248.2</v>
      </c>
      <c r="H10" s="90"/>
    </row>
    <row r="11" spans="1:8" ht="15.75" x14ac:dyDescent="0.25">
      <c r="A11" s="82">
        <v>8</v>
      </c>
      <c r="B11" s="88" t="s">
        <v>82</v>
      </c>
      <c r="C11" s="83">
        <f>'[1]Q2-2018'!$AB$27</f>
        <v>7792200</v>
      </c>
      <c r="D11" s="84">
        <f>[2]luong!$AB$27</f>
        <v>8331660</v>
      </c>
      <c r="E11" s="84">
        <f>[3]luong!$AB$32</f>
        <v>8331660</v>
      </c>
      <c r="F11" s="69">
        <f t="shared" si="0"/>
        <v>24455520</v>
      </c>
      <c r="G11" s="69">
        <f t="shared" si="1"/>
        <v>244555.2</v>
      </c>
      <c r="H11" s="90"/>
    </row>
    <row r="12" spans="1:8" ht="15.75" x14ac:dyDescent="0.25">
      <c r="A12" s="82">
        <v>9</v>
      </c>
      <c r="B12" s="34" t="s">
        <v>83</v>
      </c>
      <c r="C12" s="83">
        <f>'[1]Q2-2018'!$AB$21</f>
        <v>10108800</v>
      </c>
      <c r="D12" s="84">
        <f>[2]luong!$AB$21</f>
        <v>10808640</v>
      </c>
      <c r="E12" s="84">
        <f>[3]luong!$AB$27</f>
        <v>11634300.000000002</v>
      </c>
      <c r="F12" s="69">
        <f t="shared" si="0"/>
        <v>32551740</v>
      </c>
      <c r="G12" s="69">
        <f t="shared" si="1"/>
        <v>325517.40000000002</v>
      </c>
      <c r="H12" s="90"/>
    </row>
    <row r="13" spans="1:8" ht="15.75" x14ac:dyDescent="0.25">
      <c r="A13" s="82">
        <v>10</v>
      </c>
      <c r="B13" s="34" t="s">
        <v>90</v>
      </c>
      <c r="C13" s="83">
        <f>'[1]Q2-2018'!$AB$28</f>
        <v>6247800</v>
      </c>
      <c r="D13" s="84">
        <f>[2]luong!$AB$28</f>
        <v>6680340</v>
      </c>
      <c r="E13" s="84">
        <f>[3]luong!$AB$33</f>
        <v>7506000</v>
      </c>
      <c r="F13" s="69">
        <f t="shared" si="0"/>
        <v>20434140</v>
      </c>
      <c r="G13" s="69">
        <f t="shared" si="1"/>
        <v>204341.4</v>
      </c>
      <c r="H13" s="90"/>
    </row>
    <row r="14" spans="1:8" ht="15.75" x14ac:dyDescent="0.25">
      <c r="A14" s="82">
        <v>11</v>
      </c>
      <c r="B14" s="34" t="s">
        <v>84</v>
      </c>
      <c r="C14" s="83">
        <f>'[1]Q2-2018'!$AB$25</f>
        <v>9617400</v>
      </c>
      <c r="D14" s="84">
        <f>[2]luong!$AB$24+[2]luong!$AB$25</f>
        <v>10558440</v>
      </c>
      <c r="E14" s="84">
        <f>[3]luong!$AB$30</f>
        <v>11108880.000000002</v>
      </c>
      <c r="F14" s="69">
        <f t="shared" si="0"/>
        <v>31284720</v>
      </c>
      <c r="G14" s="69">
        <f t="shared" si="1"/>
        <v>312847.2</v>
      </c>
      <c r="H14" s="90"/>
    </row>
    <row r="15" spans="1:8" ht="15.75" x14ac:dyDescent="0.25">
      <c r="A15" s="82">
        <v>12</v>
      </c>
      <c r="B15" s="34" t="s">
        <v>85</v>
      </c>
      <c r="C15" s="83">
        <f>'[1]Q2-2018'!$AB$15</f>
        <v>13637520</v>
      </c>
      <c r="D15" s="84">
        <f>[2]luong!$AB$15</f>
        <v>14581656</v>
      </c>
      <c r="E15" s="84">
        <f>[3]luong!$AB$20</f>
        <v>14706255.600000001</v>
      </c>
      <c r="F15" s="69">
        <f t="shared" si="0"/>
        <v>42925431.600000001</v>
      </c>
      <c r="G15" s="69">
        <f t="shared" si="1"/>
        <v>429254.31600000005</v>
      </c>
      <c r="H15" s="90"/>
    </row>
    <row r="16" spans="1:8" ht="15.75" x14ac:dyDescent="0.25">
      <c r="A16" s="82">
        <v>13</v>
      </c>
      <c r="B16" s="34" t="s">
        <v>86</v>
      </c>
      <c r="C16" s="83">
        <f>'[1]Q2-2018'!$AB$24+'[1]Q2-2018'!$AB$23</f>
        <v>12091014</v>
      </c>
      <c r="D16" s="84">
        <f>[2]luong!$AB$23</f>
        <v>12968866.799999999</v>
      </c>
      <c r="E16" s="84">
        <f>[3]luong!$AB$29</f>
        <v>12968866.799999999</v>
      </c>
      <c r="F16" s="69">
        <f t="shared" si="0"/>
        <v>38028747.599999994</v>
      </c>
      <c r="G16" s="69">
        <f t="shared" si="1"/>
        <v>380287.47599999997</v>
      </c>
      <c r="H16" s="90"/>
    </row>
    <row r="17" spans="1:8" ht="15.75" x14ac:dyDescent="0.25">
      <c r="A17" s="82">
        <v>14</v>
      </c>
      <c r="B17" s="34" t="s">
        <v>87</v>
      </c>
      <c r="C17" s="83">
        <f>'[1]Q2-2018'!$AB$26</f>
        <v>9149400</v>
      </c>
      <c r="D17" s="84">
        <f>[2]luong!$AB$26</f>
        <v>9782820</v>
      </c>
      <c r="E17" s="84">
        <f>[3]luong!$AB$31</f>
        <v>9782820</v>
      </c>
      <c r="F17" s="69">
        <f t="shared" si="0"/>
        <v>28715040</v>
      </c>
      <c r="G17" s="69">
        <f t="shared" si="1"/>
        <v>287150.40000000002</v>
      </c>
      <c r="H17" s="90"/>
    </row>
    <row r="18" spans="1:8" ht="15.75" x14ac:dyDescent="0.25">
      <c r="A18" s="82">
        <v>15</v>
      </c>
      <c r="B18" s="34" t="s">
        <v>88</v>
      </c>
      <c r="C18" s="83">
        <f>'[1]Q2-2018'!$AB$14</f>
        <v>10389600.000000002</v>
      </c>
      <c r="D18" s="84">
        <f>[2]luong!$AB$14</f>
        <v>11108880.000000002</v>
      </c>
      <c r="E18" s="84">
        <f>[3]luong!$AB$19</f>
        <v>11108880.000000002</v>
      </c>
      <c r="F18" s="69">
        <f t="shared" si="0"/>
        <v>32607360.000000007</v>
      </c>
      <c r="G18" s="69">
        <f t="shared" si="1"/>
        <v>326073.60000000009</v>
      </c>
      <c r="H18" s="90"/>
    </row>
    <row r="19" spans="1:8" ht="15.75" x14ac:dyDescent="0.25">
      <c r="A19" s="132" t="s">
        <v>7</v>
      </c>
      <c r="B19" s="133"/>
      <c r="C19" s="133"/>
      <c r="D19" s="133"/>
      <c r="E19" s="133"/>
      <c r="F19" s="71">
        <f>SUM(F4:F18)</f>
        <v>512924076</v>
      </c>
      <c r="G19" s="86">
        <f t="shared" si="1"/>
        <v>5129240.76</v>
      </c>
      <c r="H19" s="90"/>
    </row>
    <row r="20" spans="1:8" ht="15.75" x14ac:dyDescent="0.25">
      <c r="A20" s="72"/>
      <c r="B20" s="72"/>
      <c r="C20" s="73"/>
      <c r="D20" s="72"/>
      <c r="E20" s="72"/>
      <c r="F20" s="72"/>
    </row>
    <row r="21" spans="1:8" ht="15.75" x14ac:dyDescent="0.25">
      <c r="A21" s="129" t="s">
        <v>65</v>
      </c>
      <c r="B21" s="129"/>
      <c r="C21" s="74">
        <f>G19*30/100</f>
        <v>1538772.2279999999</v>
      </c>
      <c r="D21" s="87" t="s">
        <v>33</v>
      </c>
      <c r="E21" s="75"/>
      <c r="F21" s="70"/>
    </row>
    <row r="22" spans="1:8" ht="15.75" x14ac:dyDescent="0.25">
      <c r="A22" s="129" t="s">
        <v>66</v>
      </c>
      <c r="B22" s="129"/>
      <c r="C22" s="74">
        <f>G19*70/100</f>
        <v>3590468.5319999997</v>
      </c>
      <c r="D22" s="87" t="s">
        <v>33</v>
      </c>
      <c r="E22" s="75"/>
      <c r="F22" s="70"/>
    </row>
    <row r="23" spans="1:8" ht="15.75" x14ac:dyDescent="0.25">
      <c r="A23" s="76"/>
      <c r="B23" s="76"/>
      <c r="C23" s="77"/>
      <c r="D23" s="85"/>
      <c r="E23" s="76"/>
      <c r="F23" s="78"/>
    </row>
    <row r="24" spans="1:8" ht="15.75" x14ac:dyDescent="0.25">
      <c r="A24" s="79"/>
      <c r="B24" s="79"/>
      <c r="C24" s="80"/>
      <c r="E24" s="125" t="s">
        <v>73</v>
      </c>
      <c r="F24" s="125"/>
      <c r="G24" s="125"/>
    </row>
    <row r="25" spans="1:8" ht="15.75" x14ac:dyDescent="0.25">
      <c r="A25" s="123" t="s">
        <v>47</v>
      </c>
      <c r="B25" s="123"/>
      <c r="C25" s="123"/>
      <c r="E25" s="123" t="s">
        <v>37</v>
      </c>
      <c r="F25" s="123"/>
      <c r="G25" s="123"/>
    </row>
    <row r="26" spans="1:8" ht="16.5" x14ac:dyDescent="0.25">
      <c r="A26" s="126" t="s">
        <v>36</v>
      </c>
      <c r="B26" s="126"/>
      <c r="C26" s="126"/>
      <c r="E26" s="127" t="s">
        <v>72</v>
      </c>
      <c r="F26" s="127"/>
      <c r="G26" s="127"/>
    </row>
    <row r="27" spans="1:8" x14ac:dyDescent="0.25">
      <c r="A27" s="127" t="s">
        <v>72</v>
      </c>
      <c r="B27" s="127"/>
      <c r="C27" s="127"/>
      <c r="D27" s="80"/>
      <c r="E27" s="80"/>
      <c r="F27" s="80"/>
    </row>
    <row r="28" spans="1:8" x14ac:dyDescent="0.25">
      <c r="A28" s="80"/>
      <c r="B28" s="80"/>
      <c r="C28" s="80"/>
      <c r="D28" s="80"/>
      <c r="E28" s="80"/>
      <c r="F28" s="80"/>
    </row>
    <row r="29" spans="1:8" x14ac:dyDescent="0.25">
      <c r="A29" s="80"/>
      <c r="B29" s="80"/>
      <c r="C29" s="80"/>
      <c r="D29" s="80"/>
    </row>
    <row r="30" spans="1:8" x14ac:dyDescent="0.25">
      <c r="A30" s="80"/>
      <c r="B30" s="80"/>
      <c r="C30" s="80"/>
      <c r="D30" s="80"/>
      <c r="E30" s="80"/>
      <c r="F30" s="80"/>
    </row>
    <row r="31" spans="1:8" x14ac:dyDescent="0.25">
      <c r="A31" s="81"/>
      <c r="B31" s="80"/>
      <c r="C31" s="81"/>
      <c r="D31" s="81"/>
      <c r="E31" s="128"/>
      <c r="F31" s="128"/>
      <c r="G31" s="128"/>
    </row>
    <row r="32" spans="1:8" ht="18.75" x14ac:dyDescent="0.3">
      <c r="A32" s="124" t="s">
        <v>88</v>
      </c>
      <c r="B32" s="124"/>
      <c r="C32" s="124"/>
      <c r="E32" s="124" t="s">
        <v>81</v>
      </c>
      <c r="F32" s="124"/>
      <c r="G32" s="124"/>
    </row>
    <row r="33" spans="1:6" ht="15.75" x14ac:dyDescent="0.25">
      <c r="A33" s="76"/>
      <c r="B33" s="76"/>
      <c r="C33" s="76"/>
      <c r="D33" s="79"/>
      <c r="E33" s="79"/>
      <c r="F33" s="79"/>
    </row>
  </sheetData>
  <mergeCells count="15">
    <mergeCell ref="A22:B22"/>
    <mergeCell ref="E1:H1"/>
    <mergeCell ref="A1:D1"/>
    <mergeCell ref="A2:G2"/>
    <mergeCell ref="A19:E19"/>
    <mergeCell ref="A21:B21"/>
    <mergeCell ref="E31:G31"/>
    <mergeCell ref="A32:C32"/>
    <mergeCell ref="E32:G32"/>
    <mergeCell ref="E24:G24"/>
    <mergeCell ref="A25:C25"/>
    <mergeCell ref="E25:G25"/>
    <mergeCell ref="A26:C26"/>
    <mergeCell ref="E26:G26"/>
    <mergeCell ref="A27:C27"/>
  </mergeCells>
  <pageMargins left="0.35" right="0.26" top="0.43" bottom="0.75" header="0.3" footer="0.3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THANG 1</vt:lpstr>
      <vt:lpstr>THANG 2</vt:lpstr>
      <vt:lpstr>THANG 3</vt:lpstr>
      <vt:lpstr>QUI I</vt:lpstr>
      <vt:lpstr>TNTT QUY 2,3,4-2018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USER</cp:lastModifiedBy>
  <cp:lastPrinted>2019-04-04T04:35:14Z</cp:lastPrinted>
  <dcterms:created xsi:type="dcterms:W3CDTF">2017-08-14T00:21:34Z</dcterms:created>
  <dcterms:modified xsi:type="dcterms:W3CDTF">2019-04-04T05:08:58Z</dcterms:modified>
</cp:coreProperties>
</file>